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60" tabRatio="420"/>
  </bookViews>
  <sheets>
    <sheet name="Итоговый вариант" sheetId="2" r:id="rId1"/>
    <sheet name="Доля участников РДШ" sheetId="3" r:id="rId2"/>
    <sheet name="Конкурсы" sheetId="4" r:id="rId3"/>
  </sheets>
  <calcPr calcId="144525"/>
</workbook>
</file>

<file path=xl/calcChain.xml><?xml version="1.0" encoding="utf-8"?>
<calcChain xmlns="http://schemas.openxmlformats.org/spreadsheetml/2006/main">
  <c r="O12" i="2" l="1"/>
  <c r="M12" i="2"/>
  <c r="R12" i="2" s="1"/>
  <c r="O50" i="2"/>
  <c r="M50" i="2"/>
  <c r="O48" i="2"/>
  <c r="M48" i="2"/>
  <c r="O49" i="2"/>
  <c r="M49" i="2"/>
  <c r="O45" i="2"/>
  <c r="M45" i="2"/>
  <c r="O44" i="2"/>
  <c r="M44" i="2"/>
  <c r="O41" i="2"/>
  <c r="M41" i="2"/>
  <c r="O40" i="2"/>
  <c r="M40" i="2"/>
  <c r="O38" i="2"/>
  <c r="M38" i="2"/>
  <c r="O35" i="2"/>
  <c r="M35" i="2"/>
  <c r="O34" i="2"/>
  <c r="M34" i="2"/>
  <c r="O20" i="2"/>
  <c r="M20" i="2"/>
  <c r="O18" i="2"/>
  <c r="R18" i="2" s="1"/>
  <c r="M66" i="2"/>
  <c r="M62" i="2"/>
  <c r="M33" i="2"/>
  <c r="M32" i="2"/>
  <c r="M31" i="2"/>
  <c r="M30" i="2"/>
  <c r="M28" i="2"/>
  <c r="M27" i="2"/>
  <c r="M26" i="2"/>
  <c r="M24" i="2"/>
  <c r="M22" i="2"/>
  <c r="M17" i="2"/>
  <c r="M15" i="2"/>
  <c r="M11" i="2"/>
  <c r="M9" i="2"/>
  <c r="M8" i="2"/>
  <c r="M7" i="2"/>
  <c r="M6" i="2"/>
  <c r="O31" i="2"/>
  <c r="O36" i="2"/>
  <c r="O55" i="2"/>
  <c r="O43" i="2"/>
  <c r="O24" i="2"/>
  <c r="O7" i="2"/>
  <c r="O8" i="2"/>
  <c r="O6" i="2"/>
  <c r="O16" i="2"/>
  <c r="O22" i="2"/>
  <c r="O9" i="2"/>
  <c r="O11" i="2"/>
  <c r="M61" i="2"/>
  <c r="M39" i="2"/>
  <c r="M60" i="2"/>
  <c r="O63" i="2"/>
  <c r="O66" i="2"/>
  <c r="O52" i="2"/>
  <c r="O46" i="2"/>
  <c r="O58" i="2"/>
  <c r="O64" i="2"/>
  <c r="O62" i="2"/>
  <c r="O57" i="2"/>
  <c r="O65" i="2"/>
  <c r="O61" i="2"/>
  <c r="O39" i="2"/>
  <c r="O30" i="2"/>
  <c r="O17" i="2"/>
  <c r="O14" i="2"/>
  <c r="O10" i="2"/>
  <c r="O15" i="2"/>
  <c r="O53" i="2"/>
  <c r="O28" i="2"/>
  <c r="O47" i="2"/>
  <c r="O42" i="2"/>
  <c r="O13" i="2"/>
  <c r="O27" i="2"/>
  <c r="O59" i="2"/>
  <c r="O29" i="2"/>
  <c r="O32" i="2"/>
  <c r="O54" i="2"/>
  <c r="O21" i="2"/>
  <c r="O60" i="2"/>
  <c r="O26" i="2"/>
  <c r="O37" i="2"/>
  <c r="O51" i="2"/>
  <c r="O67" i="2"/>
  <c r="O56" i="2"/>
  <c r="O19" i="2"/>
  <c r="M65" i="2"/>
  <c r="M59" i="2"/>
  <c r="M37" i="2"/>
  <c r="M36" i="2"/>
  <c r="M57" i="2"/>
  <c r="M29" i="2"/>
  <c r="M55" i="2"/>
  <c r="M64" i="2"/>
  <c r="M46" i="2"/>
  <c r="M25" i="2"/>
  <c r="M53" i="2"/>
  <c r="M51" i="2"/>
  <c r="M52" i="2"/>
  <c r="M67" i="2"/>
  <c r="M47" i="2"/>
  <c r="M43" i="2"/>
  <c r="M54" i="2"/>
  <c r="M63" i="2"/>
  <c r="M56" i="2"/>
  <c r="M42" i="2"/>
  <c r="M21" i="2"/>
  <c r="M10" i="2"/>
  <c r="M14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2" i="3"/>
  <c r="R22" i="2" l="1"/>
  <c r="R50" i="2"/>
  <c r="R49" i="2"/>
  <c r="T49" i="2" s="1"/>
  <c r="R48" i="2"/>
  <c r="R34" i="2"/>
  <c r="R35" i="2"/>
  <c r="R38" i="2"/>
  <c r="R40" i="2"/>
  <c r="R41" i="2"/>
  <c r="R44" i="2"/>
  <c r="R45" i="2"/>
  <c r="R31" i="2"/>
  <c r="R20" i="2"/>
  <c r="R7" i="2"/>
  <c r="R8" i="2"/>
  <c r="R6" i="2"/>
  <c r="R9" i="2"/>
  <c r="M13" i="2"/>
  <c r="R13" i="2" s="1"/>
  <c r="R11" i="2"/>
  <c r="M16" i="2"/>
  <c r="R16" i="2" s="1"/>
  <c r="R42" i="2"/>
  <c r="R56" i="2"/>
  <c r="R64" i="2"/>
  <c r="R54" i="2"/>
  <c r="R43" i="2"/>
  <c r="R47" i="2"/>
  <c r="R66" i="2"/>
  <c r="R67" i="2"/>
  <c r="R52" i="2"/>
  <c r="R51" i="2"/>
  <c r="R28" i="2"/>
  <c r="R53" i="2"/>
  <c r="R25" i="2"/>
  <c r="R46" i="2"/>
  <c r="R33" i="2"/>
  <c r="R62" i="2"/>
  <c r="R58" i="2"/>
  <c r="R32" i="2"/>
  <c r="R63" i="2"/>
  <c r="R55" i="2"/>
  <c r="R30" i="2"/>
  <c r="R29" i="2"/>
  <c r="R57" i="2"/>
  <c r="R36" i="2"/>
  <c r="R37" i="2"/>
  <c r="R65" i="2"/>
  <c r="R59" i="2"/>
  <c r="R27" i="2"/>
  <c r="R26" i="2"/>
  <c r="R60" i="2"/>
  <c r="R39" i="2"/>
  <c r="R61" i="2"/>
  <c r="R24" i="2"/>
  <c r="R19" i="2"/>
  <c r="R14" i="2"/>
  <c r="R17" i="2"/>
  <c r="R15" i="2"/>
  <c r="R10" i="2"/>
  <c r="R21" i="2"/>
  <c r="T37" i="2" l="1"/>
  <c r="T57" i="2"/>
  <c r="T63" i="2"/>
  <c r="T58" i="2"/>
  <c r="T52" i="2"/>
  <c r="T66" i="2"/>
  <c r="T43" i="2"/>
  <c r="T64" i="2"/>
  <c r="T20" i="2"/>
  <c r="T45" i="2"/>
  <c r="T41" i="2"/>
  <c r="T34" i="2"/>
  <c r="T17" i="2"/>
  <c r="T19" i="2"/>
  <c r="S61" i="2"/>
  <c r="T61" i="2"/>
  <c r="S50" i="2"/>
  <c r="T65" i="2"/>
  <c r="T36" i="2"/>
  <c r="T55" i="2"/>
  <c r="T32" i="2"/>
  <c r="T62" i="2"/>
  <c r="T51" i="2"/>
  <c r="T54" i="2"/>
  <c r="T56" i="2"/>
  <c r="T44" i="2"/>
  <c r="T48" i="2"/>
  <c r="T50" i="2"/>
  <c r="S55" i="2"/>
  <c r="S62" i="2"/>
  <c r="S51" i="2"/>
  <c r="S54" i="2"/>
  <c r="S56" i="2"/>
  <c r="S12" i="2"/>
  <c r="T12" i="2"/>
  <c r="S52" i="2"/>
  <c r="S57" i="2"/>
  <c r="S58" i="2"/>
  <c r="S26" i="2"/>
  <c r="S25" i="2"/>
  <c r="S28" i="2"/>
  <c r="S27" i="2"/>
  <c r="S29" i="2"/>
  <c r="S49" i="2"/>
  <c r="S24" i="2"/>
  <c r="S48" i="2"/>
  <c r="S44" i="2"/>
  <c r="S45" i="2"/>
  <c r="S43" i="2"/>
  <c r="S40" i="2"/>
  <c r="T7" i="2"/>
  <c r="T9" i="2"/>
  <c r="T11" i="2"/>
  <c r="T15" i="2"/>
  <c r="T21" i="2"/>
  <c r="T24" i="2"/>
  <c r="T38" i="2"/>
  <c r="T40" i="2"/>
  <c r="T8" i="2"/>
  <c r="T10" i="2"/>
  <c r="T13" i="2"/>
  <c r="T14" i="2"/>
  <c r="T16" i="2"/>
  <c r="T18" i="2"/>
  <c r="T22" i="2"/>
  <c r="T35" i="2"/>
  <c r="S41" i="2"/>
  <c r="T6" i="2"/>
  <c r="T60" i="2"/>
  <c r="T27" i="2"/>
  <c r="T29" i="2"/>
  <c r="T33" i="2"/>
  <c r="T25" i="2"/>
  <c r="T28" i="2"/>
  <c r="T42" i="2"/>
  <c r="T39" i="2"/>
  <c r="T26" i="2"/>
  <c r="T59" i="2"/>
  <c r="T30" i="2"/>
  <c r="T46" i="2"/>
  <c r="T53" i="2"/>
  <c r="T67" i="2"/>
  <c r="T47" i="2"/>
  <c r="T31" i="2"/>
  <c r="S35" i="2"/>
  <c r="S38" i="2"/>
  <c r="S34" i="2"/>
  <c r="S37" i="2"/>
  <c r="S36" i="2"/>
  <c r="S20" i="2"/>
  <c r="S32" i="2"/>
  <c r="S18" i="2"/>
  <c r="S17" i="2"/>
  <c r="S46" i="2"/>
  <c r="S31" i="2"/>
  <c r="S33" i="2"/>
  <c r="S59" i="2"/>
  <c r="S65" i="2"/>
  <c r="S67" i="2"/>
  <c r="S30" i="2"/>
  <c r="S39" i="2"/>
  <c r="S60" i="2"/>
  <c r="S64" i="2"/>
  <c r="S63" i="2"/>
  <c r="S66" i="2"/>
  <c r="S53" i="2"/>
  <c r="S47" i="2"/>
  <c r="S42" i="2"/>
  <c r="S21" i="2"/>
  <c r="S10" i="2"/>
  <c r="S22" i="2"/>
  <c r="S13" i="2"/>
  <c r="S11" i="2"/>
  <c r="S15" i="2"/>
  <c r="S14" i="2"/>
  <c r="S19" i="2"/>
  <c r="S16" i="2"/>
  <c r="S8" i="2"/>
  <c r="S7" i="2"/>
  <c r="S9" i="2"/>
  <c r="S6" i="2"/>
</calcChain>
</file>

<file path=xl/sharedStrings.xml><?xml version="1.0" encoding="utf-8"?>
<sst xmlns="http://schemas.openxmlformats.org/spreadsheetml/2006/main" count="333" uniqueCount="217">
  <si>
    <t>№</t>
  </si>
  <si>
    <t>3 балла за каждое мероприятие</t>
  </si>
  <si>
    <t>ЗАТО г. Железногорск</t>
  </si>
  <si>
    <t>ЗАТО г. Зеленогорск</t>
  </si>
  <si>
    <t>ЗАТО п. Солнечный</t>
  </si>
  <si>
    <t>п. Кедровый</t>
  </si>
  <si>
    <t xml:space="preserve">Соответствие муниципального отделения формальным признакам     </t>
  </si>
  <si>
    <t>Муниципальное образование</t>
  </si>
  <si>
    <t>Результаты работы муниципального отделения РДШ</t>
  </si>
  <si>
    <t xml:space="preserve">Наличие группы Вконтакте с еженедельно обновляемым контентом - 10 баллов                       </t>
  </si>
  <si>
    <t xml:space="preserve">Наличие плана мероприятий муниципального отделения РДШ (за подписью Председателя муниципального Совета РДШ) - 40 баллов             </t>
  </si>
  <si>
    <t>Мероприятия муниципального отделения по системе электронной отчетности</t>
  </si>
  <si>
    <t>Проведение муниципального слёта РДШ - 40 баллов</t>
  </si>
  <si>
    <t>Проведение муниципальной школы активистов РДШ - 30 баллов</t>
  </si>
  <si>
    <t>Наличие муниципального Совета РДШ - 40 баллов</t>
  </si>
  <si>
    <t>Результаты участия муниципального отделения в региональных мероприятиях, конкурсах</t>
  </si>
  <si>
    <t>Конкурсы и мероприятия согласно плану регионального отделения РДШ</t>
  </si>
  <si>
    <t>Результаты участия муниципального отделения во всероссийских мероприятиях, конкурсах</t>
  </si>
  <si>
    <t>Конкурсы и мероприятия согласно плану Общероссийской общественно-государственной детско-юношеской организации
«Российское движение школьников» и ФГБУ «Росдетцентр»</t>
  </si>
  <si>
    <t>Сумма баллов</t>
  </si>
  <si>
    <t>Место</t>
  </si>
  <si>
    <t>Информационная кампания РДШ в муниципальном образовании</t>
  </si>
  <si>
    <t>Рейтинг освещения РДШ</t>
  </si>
  <si>
    <t xml:space="preserve">от 0 до 25% - 10 баллов
от 25,1 до 50% - 20 баллов
от 50,1 до 75% - 30 баллов
от 75,1 до 100% - 40 баллов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</si>
  <si>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- 10 баллов
Третье место - 25 баллов
Второе место - 30 баллов
Первое место - 40 баллов</t>
  </si>
  <si>
    <t>Проведение муниципальной церемонии награждения активистов РДШ - 40 баллов</t>
  </si>
  <si>
    <t>с 1 по 5 место - 20 баллов
с 6 по 15 место - 15 баллов
с 16 по 25 место - 10 баллов
с 26 по 61 место - 5 баллов</t>
  </si>
  <si>
    <t>Участие - 10 баллов
Третье место - 30 баллов
Второе место - 40 баллов
Первое место - 60 баллов</t>
  </si>
  <si>
    <t>Доля первичных отделений РДШ от общего кол-ва школ на территории МО</t>
  </si>
  <si>
    <t>Доля участников РДШ от общего кол-ва обучающихся на территории МО</t>
  </si>
  <si>
    <t>Городские округа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</si>
  <si>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</si>
  <si>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</si>
  <si>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</si>
  <si>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</si>
  <si>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</si>
  <si>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</si>
  <si>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</si>
  <si>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</si>
  <si>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</si>
  <si>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</si>
  <si>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</si>
  <si>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</si>
  <si>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</si>
  <si>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Муниципальные районы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</si>
  <si>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</si>
  <si>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</si>
  <si>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</si>
  <si>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</si>
  <si>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</si>
  <si>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</si>
  <si>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</si>
  <si>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</si>
  <si>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</si>
  <si>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</si>
  <si>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</si>
  <si>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</si>
  <si>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</si>
  <si>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</si>
  <si>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</si>
  <si>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</si>
  <si>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</si>
  <si>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</si>
  <si>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</si>
  <si>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</si>
  <si>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</si>
  <si>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</si>
  <si>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</si>
  <si>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</si>
  <si>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</si>
  <si>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</si>
  <si>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</si>
  <si>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</si>
  <si>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</si>
  <si>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</si>
  <si>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</si>
  <si>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</si>
  <si>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</si>
  <si>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</si>
  <si>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</si>
  <si>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</si>
  <si>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</si>
  <si>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</si>
  <si>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</si>
  <si>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</si>
  <si>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</si>
  <si>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</si>
  <si>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</si>
  <si>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муниципальный район</t>
  </si>
  <si>
    <t>Общий зачет (место)</t>
  </si>
  <si>
    <r>
      <t xml:space="preserve">Количество школ РДШ реализующих информационную кампанию от общего кол-ва школ РДШ 
</t>
    </r>
    <r>
      <rPr>
        <sz val="11"/>
        <rFont val="Calibri"/>
        <family val="2"/>
        <charset val="204"/>
        <scheme val="minor"/>
      </rPr>
      <t>(</t>
    </r>
    <r>
      <rPr>
        <b/>
        <sz val="11"/>
        <rFont val="Calibri"/>
        <family val="2"/>
        <charset val="204"/>
        <scheme val="minor"/>
      </rPr>
      <t>1. Н</t>
    </r>
    <r>
      <rPr>
        <b/>
        <sz val="11"/>
        <color theme="1"/>
        <rFont val="Calibri"/>
        <family val="2"/>
        <charset val="204"/>
        <scheme val="minor"/>
      </rPr>
      <t>аличие информационного стенда РДШ
2. Визульное сопровождение (Трансляция роликов, размещение плакатов)</t>
    </r>
    <r>
      <rPr>
        <sz val="11"/>
        <color theme="1"/>
        <rFont val="Calibri"/>
        <family val="2"/>
        <scheme val="minor"/>
      </rPr>
      <t>)</t>
    </r>
  </si>
  <si>
    <t xml:space="preserve">Проведение Дней единых действий согласно плану регионального отедения РДШ, плану Общероссийской общественно-государственной детско-юношеской организации
«Российское движение школьников» и ФГБУ «Росдетцентр»
</t>
  </si>
  <si>
    <t>Определен муниципальный куратор РДШ (Заверен письмом директора МЦ) - 10 баллов</t>
  </si>
  <si>
    <t>Ачинск</t>
  </si>
  <si>
    <t>2796/232 (3028)</t>
  </si>
  <si>
    <t>Участники 3245, активисты 277 (3522)</t>
  </si>
  <si>
    <t>Боготол</t>
  </si>
  <si>
    <t>Участников 423, актвистов 100 (523)</t>
  </si>
  <si>
    <t>Участников 583, активистов 125 (708)</t>
  </si>
  <si>
    <t>Бородино</t>
  </si>
  <si>
    <t>Участников 313, активиство 44.(357)</t>
  </si>
  <si>
    <t>Дивногорск</t>
  </si>
  <si>
    <t>Участников 370, активистов 70.(440)</t>
  </si>
  <si>
    <t>участников - 470, активистов - 83 (сумма 553)</t>
  </si>
  <si>
    <t>Енисейск</t>
  </si>
  <si>
    <t>Участников 533,актвистов 231. (764)</t>
  </si>
  <si>
    <t>Канск</t>
  </si>
  <si>
    <t>участников 1568, активистов 192. (1760)</t>
  </si>
  <si>
    <t>Красноярск</t>
  </si>
  <si>
    <t>Участников 9759, активистов 1245</t>
  </si>
  <si>
    <t>участников - 9141, активистов - 611 (9751)</t>
  </si>
  <si>
    <t>Лесосибирск</t>
  </si>
  <si>
    <t>Участников 1708, активистов 398.</t>
  </si>
  <si>
    <t>Участников - 2155 акт- 452 (2607)</t>
  </si>
  <si>
    <t>Минусинск</t>
  </si>
  <si>
    <t>Участников 668, Активистов 243</t>
  </si>
  <si>
    <t>Участников - 712\Активистов - 364 (1076)</t>
  </si>
  <si>
    <t>Назарово</t>
  </si>
  <si>
    <t>Участников 361, активистов 102.(463)</t>
  </si>
  <si>
    <t>Участников 689 ,активистов 133 (831)</t>
  </si>
  <si>
    <t>Норильск</t>
  </si>
  <si>
    <t>Участников 1024, активистов 310.</t>
  </si>
  <si>
    <t>Сосновоборск</t>
  </si>
  <si>
    <t>Участников 317, активистов 87</t>
  </si>
  <si>
    <t>326/104 (430)</t>
  </si>
  <si>
    <t>Шарыпово</t>
  </si>
  <si>
    <t>Участников 477, активистов 102.</t>
  </si>
  <si>
    <t>705/123 (828)</t>
  </si>
  <si>
    <t>п. Солнечный</t>
  </si>
  <si>
    <t>участников 206, актвистов 52. (258)</t>
  </si>
  <si>
    <t>Прием в ряды участников - январь 2020</t>
  </si>
  <si>
    <t>Участников 80, актвистов 25. (105)</t>
  </si>
  <si>
    <t>у-80,а-25/105</t>
  </si>
  <si>
    <t>Железногорск</t>
  </si>
  <si>
    <t>Участников 578, активистов 136.(714)</t>
  </si>
  <si>
    <t>Участников 625, активистов 136 (761)</t>
  </si>
  <si>
    <t>Зеленогорск</t>
  </si>
  <si>
    <t>Участников 2127, активистов 867. (2994)</t>
  </si>
  <si>
    <t>Участников 2365, активистов 867. (3232)</t>
  </si>
  <si>
    <t>Участников 610, активистов 147 (757)</t>
  </si>
  <si>
    <t>Участников 615, активистов 147 (762)</t>
  </si>
  <si>
    <t>Участников 360, активистов 81. (441)</t>
  </si>
  <si>
    <t>Участников 893, активистов 194. (1087)</t>
  </si>
  <si>
    <t>участников 753, активистов 139 (892)</t>
  </si>
  <si>
    <t>Участников 251, актвистов 69.(320)</t>
  </si>
  <si>
    <t>Участников 312, активистов 69 (381)</t>
  </si>
  <si>
    <t>Участников 188, Активистов 49.(237)</t>
  </si>
  <si>
    <t>Участников</t>
  </si>
  <si>
    <t>Участников 149, активистов 11. (160)</t>
  </si>
  <si>
    <t>Участников 149, активистов 21 (170)</t>
  </si>
  <si>
    <t>Участников 1102, активистов 206.(1308)</t>
  </si>
  <si>
    <t>Участников 265, Активистов 36</t>
  </si>
  <si>
    <t>Участников 288. Активистов 36 (324)</t>
  </si>
  <si>
    <t>Участников 225, активистов 32.(257)</t>
  </si>
  <si>
    <t>Участников 497, актвиистов 23 (520)</t>
  </si>
  <si>
    <t>Участников 665, активистов 68. (733)</t>
  </si>
  <si>
    <t>Участников 468, актвистов 145. (613)</t>
  </si>
  <si>
    <t>Участников 189, активистов 61 (250)</t>
  </si>
  <si>
    <t>Участников 249, активистов 61 (310)</t>
  </si>
  <si>
    <t>участников 389, активистов 35 (424)</t>
  </si>
  <si>
    <t>Участников 255, активистов 33 (288)</t>
  </si>
  <si>
    <t>У (305), А (40), Общее (345)</t>
  </si>
  <si>
    <t>Участников 424, активистов 114.</t>
  </si>
  <si>
    <t>У (450), А (130), Общее (580)</t>
  </si>
  <si>
    <t>Участников 320, активистов 47. (367)</t>
  </si>
  <si>
    <t>Участников 445/Активистов 123 (568)</t>
  </si>
  <si>
    <t>У (260), А (38), Общее(298)</t>
  </si>
  <si>
    <t>Участников 346, ативистов 20. (366)</t>
  </si>
  <si>
    <t>Участников 159, активистов 79. (238)</t>
  </si>
  <si>
    <t>Участников 499,Активистов 64</t>
  </si>
  <si>
    <t>Участников 505, активистов 19, общее количество (505)</t>
  </si>
  <si>
    <t>Участников 370, активистов 36.</t>
  </si>
  <si>
    <t>Участников (387), активистов (46), общее количество (433)</t>
  </si>
  <si>
    <t>Участников 502, активистов 67. (569)</t>
  </si>
  <si>
    <t>Участников 650, активистов 84. (734)</t>
  </si>
  <si>
    <t>Участников 512, активистов 113 (625)</t>
  </si>
  <si>
    <t>Участников 350, активистов 8 (358)</t>
  </si>
  <si>
    <t>Участников 157, актвистов 50. (207)</t>
  </si>
  <si>
    <t>участников 197, активистов — 59. (256)</t>
  </si>
  <si>
    <t>Участников 499, Актвистов 211 (710)</t>
  </si>
  <si>
    <t>Участников 377, активистов 59</t>
  </si>
  <si>
    <t>участники 539, активисты - 72 (611)</t>
  </si>
  <si>
    <t>Участников 379, активистов 55. (434)</t>
  </si>
  <si>
    <t>Участников 365, активистов 53 (418)</t>
  </si>
  <si>
    <t>Участников 528, активистов 41. (569)</t>
  </si>
  <si>
    <t>Участников 670, 
активистов 51. (721)</t>
  </si>
  <si>
    <t>Участников 548, активистов 114 (662)</t>
  </si>
  <si>
    <t>Участников 427, активистов 32. (459)</t>
  </si>
  <si>
    <t>Участники 369, активистов 32 (всего 401)</t>
  </si>
  <si>
    <t>Участников 496, активистов 48. (544)</t>
  </si>
  <si>
    <t>Участников 723, активистов 137 (860)</t>
  </si>
  <si>
    <t>Участников 207, активистов 80. (287)</t>
  </si>
  <si>
    <t>Участников 100, активистов 13. (113)</t>
  </si>
  <si>
    <t>Участников 189, актвистов 7 (196)</t>
  </si>
  <si>
    <t>Участников 565, аквтивистов 148</t>
  </si>
  <si>
    <t>участников- 648; активистов - 160, всего 808</t>
  </si>
  <si>
    <t>Участников 304, активистов 109. (413)</t>
  </si>
  <si>
    <t>Участников 24, актвистов 0</t>
  </si>
  <si>
    <t>146/52 (198)</t>
  </si>
  <si>
    <t>Эвенкийский район</t>
  </si>
  <si>
    <t>Участников 74, активистов 48. (122)</t>
  </si>
  <si>
    <t>Участников 532, активстов 105. (637)</t>
  </si>
  <si>
    <t>Доля</t>
  </si>
  <si>
    <t>Балл</t>
  </si>
  <si>
    <t>Общее от Минобра</t>
  </si>
  <si>
    <t>Кол-во участников</t>
  </si>
  <si>
    <t>Общее</t>
  </si>
  <si>
    <t>МО</t>
  </si>
  <si>
    <t>ведется пересморт критериев оценки</t>
  </si>
  <si>
    <t xml:space="preserve">Генеральный критерий первгого уровня: </t>
  </si>
  <si>
    <t>Генеральный критерий второго уровня:</t>
  </si>
  <si>
    <r>
      <rPr>
        <b/>
        <sz val="14"/>
        <color indexed="10"/>
        <rFont val="Arial Narrow"/>
        <family val="2"/>
        <charset val="204"/>
      </rPr>
      <t xml:space="preserve">РЕГИОНАЛЬНЫЙ ИНФРАСТРУКТУРНЫЙ ПРОЕКТ «РОССИЙСКОЕ ДВИЖЕНИЕ ШКОЛЬНИКОВ»
РЕЙТИНГ МУНИЦИПАЛЬНЫХ ОБРАЗОВАНИЙ КРАСНОЯРСКОГО КРАЯ за период </t>
    </r>
    <r>
      <rPr>
        <b/>
        <sz val="14"/>
        <color rgb="FFFF0000"/>
        <rFont val="Arial Narrow"/>
        <family val="2"/>
        <charset val="204"/>
      </rPr>
      <t>c 1 сентября 2019 года по 31 декабря 2019</t>
    </r>
    <r>
      <rPr>
        <sz val="11"/>
        <color indexed="8"/>
        <rFont val="Arial Narrow"/>
        <family val="2"/>
        <charset val="204"/>
      </rPr>
      <t xml:space="preserve">
</t>
    </r>
    <r>
      <rPr>
        <b/>
        <sz val="12"/>
        <color indexed="12"/>
        <rFont val="Arial Narrow"/>
        <family val="2"/>
        <charset val="204"/>
      </rPr>
      <t>УЧРЕЖДЕНИЕ - ОПЕРАТОР: КГАУ «КРАЕВОЙ ДВОРЕЦ МОЛОДЕЖИ»
ДИРЕКТОР УЧРЕЖДЕНИЯ - ОПЕРАТОРА: ХУДЯКОВ АЛЕКСЕЙ АЛЕКСАНДРОВИЧ, Тел.: 8 (391) 260-78-78; E-mail: kraskdm@mail.ru
РУКОВОДИТЕЛЬ ИНФРАСТРУКТУРУНОГО ПРОЕКТА: СВИРИДОВ ЕВГЕНИЙ АЛЕКСАНДРОВИЧ, Тел.: 8 (391) 260–84–44 ; E-mail: sea.rdsh@yandex.ru</t>
    </r>
  </si>
  <si>
    <t>Конкурсы и мероприятия согласно плану Общероссийской общественно-государственной детско-юношеской организации</t>
  </si>
  <si>
    <t>«Российское движение школьников» и ФГБУ «Росдетцентр»</t>
  </si>
  <si>
    <t>Генеральный критерий третьего уровня</t>
  </si>
  <si>
    <t>Генеральный критерий четвертого уровня</t>
  </si>
  <si>
    <t>При равенстве баллов места распределяются согласно применению следующих генеральных критериев: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</si>
</sst>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8"/>
      <name val="Calibri"/>
      <family val="2"/>
    </font>
    <font>
      <b/>
      <sz val="14"/>
      <color rgb="FFFF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2B2B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 textRotation="90" wrapText="1"/>
    </xf>
    <xf numFmtId="0" fontId="0" fillId="0" borderId="1" xfId="0" applyNumberForma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2" fontId="0" fillId="0" borderId="1" xfId="0" applyNumberFormat="1" applyBorder="1"/>
    <xf numFmtId="0" fontId="15" fillId="5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4" fillId="7" borderId="1" xfId="0" applyFont="1" applyFill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1" xfId="1" applyFont="1" applyBorder="1" applyAlignment="1">
      <alignment horizontal="center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1" xfId="0" applyNumberFormat="1" applyFill="1" applyBorder="1" applyAlignment="1">
      <alignment horizontal="center" textRotation="90" wrapText="1"/>
    </xf>
    <xf numFmtId="0" fontId="7" fillId="0" borderId="1" xfId="1" applyFont="1" applyBorder="1" applyAlignment="1">
      <alignment horizontal="center" wrapText="1"/>
    </xf>
    <xf numFmtId="0" fontId="0" fillId="8" borderId="1" xfId="0" applyNumberForma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0" borderId="0" xfId="0" applyFont="1"/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B2B2B2"/>
      <color rgb="FFC0C0C0"/>
      <color rgb="FF777777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rskstate.ru/msu/terdel/0/doc/64" TargetMode="External"/><Relationship Id="rId18" Type="http://schemas.openxmlformats.org/officeDocument/2006/relationships/hyperlink" Target="http://www.krskstate.ru/msu/terdel/0/doc/44" TargetMode="External"/><Relationship Id="rId26" Type="http://schemas.openxmlformats.org/officeDocument/2006/relationships/hyperlink" Target="http://www.krskstate.ru/msu/terdel/0/doc/45" TargetMode="External"/><Relationship Id="rId39" Type="http://schemas.openxmlformats.org/officeDocument/2006/relationships/hyperlink" Target="http://www.krskstate.ru/msu/terdel/0/doc/48" TargetMode="External"/><Relationship Id="rId21" Type="http://schemas.openxmlformats.org/officeDocument/2006/relationships/hyperlink" Target="http://www.krskstate.ru/msu/terdel/0/doc/56" TargetMode="External"/><Relationship Id="rId34" Type="http://schemas.openxmlformats.org/officeDocument/2006/relationships/hyperlink" Target="http://www.krskstate.ru/msu/terdel/0/doc/19" TargetMode="External"/><Relationship Id="rId42" Type="http://schemas.openxmlformats.org/officeDocument/2006/relationships/hyperlink" Target="http://www.krskstate.ru/msu/terdel/0/doc/35" TargetMode="External"/><Relationship Id="rId47" Type="http://schemas.openxmlformats.org/officeDocument/2006/relationships/hyperlink" Target="http://www.krskstate.ru/msu/terdel/0/doc/54" TargetMode="External"/><Relationship Id="rId50" Type="http://schemas.openxmlformats.org/officeDocument/2006/relationships/hyperlink" Target="http://www.krskstate.ru/msu/terdel/0/doc/23" TargetMode="External"/><Relationship Id="rId55" Type="http://schemas.openxmlformats.org/officeDocument/2006/relationships/hyperlink" Target="http://www.krskstate.ru/msu/terdel/0/doc/25" TargetMode="External"/><Relationship Id="rId7" Type="http://schemas.openxmlformats.org/officeDocument/2006/relationships/hyperlink" Target="http://www.krskstate.ru/msu/terdel/0/doc/2" TargetMode="External"/><Relationship Id="rId2" Type="http://schemas.openxmlformats.org/officeDocument/2006/relationships/hyperlink" Target="http://www.krskstate.ru/msu/terdel/0/doc/8" TargetMode="External"/><Relationship Id="rId16" Type="http://schemas.openxmlformats.org/officeDocument/2006/relationships/hyperlink" Target="http://www.krskstate.ru/msu/terdel/0/doc/34" TargetMode="External"/><Relationship Id="rId20" Type="http://schemas.openxmlformats.org/officeDocument/2006/relationships/hyperlink" Target="http://www.krskstate.ru/msu/terdel/0/doc/20" TargetMode="External"/><Relationship Id="rId29" Type="http://schemas.openxmlformats.org/officeDocument/2006/relationships/hyperlink" Target="http://www.krskstate.ru/msu/terdel/0/doc/37" TargetMode="External"/><Relationship Id="rId41" Type="http://schemas.openxmlformats.org/officeDocument/2006/relationships/hyperlink" Target="http://www.krskstate.ru/msu/terdel/0/doc/49" TargetMode="External"/><Relationship Id="rId54" Type="http://schemas.openxmlformats.org/officeDocument/2006/relationships/hyperlink" Target="http://www.krskstate.ru/msu/terdel/0/doc/58" TargetMode="External"/><Relationship Id="rId1" Type="http://schemas.openxmlformats.org/officeDocument/2006/relationships/hyperlink" Target="http://www.krskstate.ru/msu/terdel/0/doc/51" TargetMode="External"/><Relationship Id="rId6" Type="http://schemas.openxmlformats.org/officeDocument/2006/relationships/hyperlink" Target="http://www.krskstate.ru/msu/terdel/0/doc/6" TargetMode="External"/><Relationship Id="rId11" Type="http://schemas.openxmlformats.org/officeDocument/2006/relationships/hyperlink" Target="http://www.krskstate.ru/msu/terdel/0/doc/53" TargetMode="External"/><Relationship Id="rId24" Type="http://schemas.openxmlformats.org/officeDocument/2006/relationships/hyperlink" Target="http://www.krskstate.ru/msu/terdel/0/doc/40" TargetMode="External"/><Relationship Id="rId32" Type="http://schemas.openxmlformats.org/officeDocument/2006/relationships/hyperlink" Target="http://www.krskstate.ru/msu/terdel/0/doc/33" TargetMode="External"/><Relationship Id="rId37" Type="http://schemas.openxmlformats.org/officeDocument/2006/relationships/hyperlink" Target="http://www.krskstate.ru/msu/terdel/0/doc/31" TargetMode="External"/><Relationship Id="rId40" Type="http://schemas.openxmlformats.org/officeDocument/2006/relationships/hyperlink" Target="http://www.krskstate.ru/msu/terdel/0/doc/21" TargetMode="External"/><Relationship Id="rId45" Type="http://schemas.openxmlformats.org/officeDocument/2006/relationships/hyperlink" Target="http://www.krskstate.ru/msu/terdel/0/doc/14" TargetMode="External"/><Relationship Id="rId53" Type="http://schemas.openxmlformats.org/officeDocument/2006/relationships/hyperlink" Target="http://www.krskstate.ru/msu/terdel/0/doc/55" TargetMode="External"/><Relationship Id="rId58" Type="http://schemas.openxmlformats.org/officeDocument/2006/relationships/hyperlink" Target="http://www.krskstate.ru/msu/terdel/0/doc/17" TargetMode="External"/><Relationship Id="rId5" Type="http://schemas.openxmlformats.org/officeDocument/2006/relationships/hyperlink" Target="http://www.krskstate.ru/msu/terdel/0/doc/7" TargetMode="External"/><Relationship Id="rId15" Type="http://schemas.openxmlformats.org/officeDocument/2006/relationships/hyperlink" Target="http://www.krskstate.ru/msu/terdel/0/doc/12" TargetMode="External"/><Relationship Id="rId23" Type="http://schemas.openxmlformats.org/officeDocument/2006/relationships/hyperlink" Target="http://www.krskstate.ru/msu/terdel/0/doc/36" TargetMode="External"/><Relationship Id="rId28" Type="http://schemas.openxmlformats.org/officeDocument/2006/relationships/hyperlink" Target="http://www.krskstate.ru/msu/terdel/0/doc/28" TargetMode="External"/><Relationship Id="rId36" Type="http://schemas.openxmlformats.org/officeDocument/2006/relationships/hyperlink" Target="http://www.krskstate.ru/msu/terdel/0/doc/26" TargetMode="External"/><Relationship Id="rId49" Type="http://schemas.openxmlformats.org/officeDocument/2006/relationships/hyperlink" Target="http://www.krskstate.ru/msu/terdel/0/doc/62" TargetMode="External"/><Relationship Id="rId57" Type="http://schemas.openxmlformats.org/officeDocument/2006/relationships/hyperlink" Target="http://www.krskstate.ru/msu/terdel/0/doc/60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krskstate.ru/msu/terdel/0/doc/11" TargetMode="External"/><Relationship Id="rId19" Type="http://schemas.openxmlformats.org/officeDocument/2006/relationships/hyperlink" Target="http://www.krskstate.ru/msu/terdel/0/doc/9" TargetMode="External"/><Relationship Id="rId31" Type="http://schemas.openxmlformats.org/officeDocument/2006/relationships/hyperlink" Target="http://www.krskstate.ru/msu/terdel/0/doc/13" TargetMode="External"/><Relationship Id="rId44" Type="http://schemas.openxmlformats.org/officeDocument/2006/relationships/hyperlink" Target="http://www.krskstate.ru/msu/terdel/0/doc/57" TargetMode="External"/><Relationship Id="rId52" Type="http://schemas.openxmlformats.org/officeDocument/2006/relationships/hyperlink" Target="http://www.krskstate.ru/msu/terdel/0/doc/18" TargetMode="External"/><Relationship Id="rId60" Type="http://schemas.openxmlformats.org/officeDocument/2006/relationships/hyperlink" Target="http://www.krskstate.ru/msu/terdel/0/doc/50" TargetMode="External"/><Relationship Id="rId4" Type="http://schemas.openxmlformats.org/officeDocument/2006/relationships/hyperlink" Target="http://www.krskstate.ru/msu/terdel/0/doc/22" TargetMode="External"/><Relationship Id="rId9" Type="http://schemas.openxmlformats.org/officeDocument/2006/relationships/hyperlink" Target="http://www.krskstate.ru/msu/terdel/0/doc/42" TargetMode="External"/><Relationship Id="rId14" Type="http://schemas.openxmlformats.org/officeDocument/2006/relationships/hyperlink" Target="http://www.krskstate.ru/msu/terdel/0/doc/61" TargetMode="External"/><Relationship Id="rId22" Type="http://schemas.openxmlformats.org/officeDocument/2006/relationships/hyperlink" Target="http://www.krskstate.ru/msu/terdel/0/doc/24" TargetMode="External"/><Relationship Id="rId27" Type="http://schemas.openxmlformats.org/officeDocument/2006/relationships/hyperlink" Target="http://www.krskstate.ru/msu/terdel/0/doc/46" TargetMode="External"/><Relationship Id="rId30" Type="http://schemas.openxmlformats.org/officeDocument/2006/relationships/hyperlink" Target="http://www.krskstate.ru/msu/terdel/0/doc/27" TargetMode="External"/><Relationship Id="rId35" Type="http://schemas.openxmlformats.org/officeDocument/2006/relationships/hyperlink" Target="http://www.krskstate.ru/msu/terdel/0/doc/32" TargetMode="External"/><Relationship Id="rId43" Type="http://schemas.openxmlformats.org/officeDocument/2006/relationships/hyperlink" Target="http://www.krskstate.ru/msu/terdel/0/doc/39" TargetMode="External"/><Relationship Id="rId48" Type="http://schemas.openxmlformats.org/officeDocument/2006/relationships/hyperlink" Target="http://www.krskstate.ru/msu/terdel/0/doc/5" TargetMode="External"/><Relationship Id="rId56" Type="http://schemas.openxmlformats.org/officeDocument/2006/relationships/hyperlink" Target="http://www.krskstate.ru/msu/terdel/0/doc/41" TargetMode="External"/><Relationship Id="rId8" Type="http://schemas.openxmlformats.org/officeDocument/2006/relationships/hyperlink" Target="http://www.krskstate.ru/msu/terdel/0/doc/52" TargetMode="External"/><Relationship Id="rId51" Type="http://schemas.openxmlformats.org/officeDocument/2006/relationships/hyperlink" Target="http://www.krskstate.ru/msu/terdel/0/doc/47" TargetMode="External"/><Relationship Id="rId3" Type="http://schemas.openxmlformats.org/officeDocument/2006/relationships/hyperlink" Target="http://www.krskstate.ru/msu/terdel/0/doc/4" TargetMode="External"/><Relationship Id="rId12" Type="http://schemas.openxmlformats.org/officeDocument/2006/relationships/hyperlink" Target="http://www.krskstate.ru/msu/terdel/0/doc/63" TargetMode="External"/><Relationship Id="rId17" Type="http://schemas.openxmlformats.org/officeDocument/2006/relationships/hyperlink" Target="http://www.krskstate.ru/msu/terdel/0/doc/15" TargetMode="External"/><Relationship Id="rId25" Type="http://schemas.openxmlformats.org/officeDocument/2006/relationships/hyperlink" Target="http://www.krskstate.ru/msu/terdel/0/doc/30" TargetMode="External"/><Relationship Id="rId33" Type="http://schemas.openxmlformats.org/officeDocument/2006/relationships/hyperlink" Target="http://www.krskstate.ru/msu/terdel/0/doc/10" TargetMode="External"/><Relationship Id="rId38" Type="http://schemas.openxmlformats.org/officeDocument/2006/relationships/hyperlink" Target="http://www.krskstate.ru/msu/terdel/0/doc/38" TargetMode="External"/><Relationship Id="rId46" Type="http://schemas.openxmlformats.org/officeDocument/2006/relationships/hyperlink" Target="http://www.krskstate.ru/msu/terdel/0/doc/59" TargetMode="External"/><Relationship Id="rId59" Type="http://schemas.openxmlformats.org/officeDocument/2006/relationships/hyperlink" Target="http://www.krskstate.ru/msu/terdel/0/doc/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rskstate.ru/msu/terdel/0/doc/53" TargetMode="External"/><Relationship Id="rId18" Type="http://schemas.openxmlformats.org/officeDocument/2006/relationships/hyperlink" Target="http://www.krskstate.ru/msu/terdel/0/doc/12" TargetMode="External"/><Relationship Id="rId26" Type="http://schemas.openxmlformats.org/officeDocument/2006/relationships/hyperlink" Target="http://www.krskstate.ru/msu/terdel/0/doc/9" TargetMode="External"/><Relationship Id="rId39" Type="http://schemas.openxmlformats.org/officeDocument/2006/relationships/hyperlink" Target="http://www.krskstate.ru/msu/terdel/0/doc/37" TargetMode="External"/><Relationship Id="rId21" Type="http://schemas.openxmlformats.org/officeDocument/2006/relationships/hyperlink" Target="http://www.krskstate.ru/msu/terdel/0/doc/34" TargetMode="External"/><Relationship Id="rId34" Type="http://schemas.openxmlformats.org/officeDocument/2006/relationships/hyperlink" Target="http://www.krskstate.ru/msu/terdel/0/doc/29" TargetMode="External"/><Relationship Id="rId42" Type="http://schemas.openxmlformats.org/officeDocument/2006/relationships/hyperlink" Target="http://www.krskstate.ru/msu/terdel/0/doc/33" TargetMode="External"/><Relationship Id="rId47" Type="http://schemas.openxmlformats.org/officeDocument/2006/relationships/hyperlink" Target="http://www.krskstate.ru/msu/terdel/0/doc/19" TargetMode="External"/><Relationship Id="rId50" Type="http://schemas.openxmlformats.org/officeDocument/2006/relationships/hyperlink" Target="http://www.krskstate.ru/msu/terdel/0/doc/31" TargetMode="External"/><Relationship Id="rId55" Type="http://schemas.openxmlformats.org/officeDocument/2006/relationships/hyperlink" Target="http://www.krskstate.ru/msu/terdel/0/doc/49" TargetMode="External"/><Relationship Id="rId7" Type="http://schemas.openxmlformats.org/officeDocument/2006/relationships/hyperlink" Target="http://www.krskstate.ru/msu/terdel/0/doc/2" TargetMode="External"/><Relationship Id="rId2" Type="http://schemas.openxmlformats.org/officeDocument/2006/relationships/hyperlink" Target="http://www.krskstate.ru/msu/terdel/0/doc/8" TargetMode="External"/><Relationship Id="rId16" Type="http://schemas.openxmlformats.org/officeDocument/2006/relationships/hyperlink" Target="http://www.krskstate.ru/msu/terdel/0/doc/62" TargetMode="External"/><Relationship Id="rId20" Type="http://schemas.openxmlformats.org/officeDocument/2006/relationships/hyperlink" Target="http://www.krskstate.ru/msu/terdel/0/doc/25" TargetMode="External"/><Relationship Id="rId29" Type="http://schemas.openxmlformats.org/officeDocument/2006/relationships/hyperlink" Target="http://www.krskstate.ru/msu/terdel/0/doc/55" TargetMode="External"/><Relationship Id="rId41" Type="http://schemas.openxmlformats.org/officeDocument/2006/relationships/hyperlink" Target="http://www.krskstate.ru/msu/terdel/0/doc/13" TargetMode="External"/><Relationship Id="rId54" Type="http://schemas.openxmlformats.org/officeDocument/2006/relationships/hyperlink" Target="http://www.krskstate.ru/msu/terdel/0/doc/21" TargetMode="External"/><Relationship Id="rId1" Type="http://schemas.openxmlformats.org/officeDocument/2006/relationships/hyperlink" Target="http://www.krskstate.ru/msu/terdel/0/doc/51" TargetMode="External"/><Relationship Id="rId6" Type="http://schemas.openxmlformats.org/officeDocument/2006/relationships/hyperlink" Target="http://www.krskstate.ru/msu/terdel/0/doc/6" TargetMode="External"/><Relationship Id="rId11" Type="http://schemas.openxmlformats.org/officeDocument/2006/relationships/hyperlink" Target="http://www.krskstate.ru/msu/terdel/0/doc/11" TargetMode="External"/><Relationship Id="rId24" Type="http://schemas.openxmlformats.org/officeDocument/2006/relationships/hyperlink" Target="http://www.krskstate.ru/msu/terdel/0/doc/44" TargetMode="External"/><Relationship Id="rId32" Type="http://schemas.openxmlformats.org/officeDocument/2006/relationships/hyperlink" Target="http://www.krskstate.ru/msu/terdel/0/doc/18" TargetMode="External"/><Relationship Id="rId37" Type="http://schemas.openxmlformats.org/officeDocument/2006/relationships/hyperlink" Target="http://www.krskstate.ru/msu/terdel/0/doc/46" TargetMode="External"/><Relationship Id="rId40" Type="http://schemas.openxmlformats.org/officeDocument/2006/relationships/hyperlink" Target="http://www.krskstate.ru/msu/terdel/0/doc/27" TargetMode="External"/><Relationship Id="rId45" Type="http://schemas.openxmlformats.org/officeDocument/2006/relationships/hyperlink" Target="http://www.krskstate.ru/msu/terdel/0/doc/23" TargetMode="External"/><Relationship Id="rId53" Type="http://schemas.openxmlformats.org/officeDocument/2006/relationships/hyperlink" Target="http://www.krskstate.ru/msu/terdel/0/doc/48" TargetMode="External"/><Relationship Id="rId58" Type="http://schemas.openxmlformats.org/officeDocument/2006/relationships/hyperlink" Target="http://www.krskstate.ru/msu/terdel/0/doc/57" TargetMode="External"/><Relationship Id="rId5" Type="http://schemas.openxmlformats.org/officeDocument/2006/relationships/hyperlink" Target="http://www.krskstate.ru/msu/terdel/0/doc/7" TargetMode="External"/><Relationship Id="rId15" Type="http://schemas.openxmlformats.org/officeDocument/2006/relationships/hyperlink" Target="http://www.krskstate.ru/msu/terdel/0/doc/64" TargetMode="External"/><Relationship Id="rId23" Type="http://schemas.openxmlformats.org/officeDocument/2006/relationships/hyperlink" Target="http://www.krskstate.ru/msu/terdel/0/doc/15" TargetMode="External"/><Relationship Id="rId28" Type="http://schemas.openxmlformats.org/officeDocument/2006/relationships/hyperlink" Target="http://www.krskstate.ru/msu/terdel/0/doc/56" TargetMode="External"/><Relationship Id="rId36" Type="http://schemas.openxmlformats.org/officeDocument/2006/relationships/hyperlink" Target="http://www.krskstate.ru/msu/terdel/0/doc/45" TargetMode="External"/><Relationship Id="rId49" Type="http://schemas.openxmlformats.org/officeDocument/2006/relationships/hyperlink" Target="http://www.krskstate.ru/msu/terdel/0/doc/26" TargetMode="External"/><Relationship Id="rId57" Type="http://schemas.openxmlformats.org/officeDocument/2006/relationships/hyperlink" Target="http://www.krskstate.ru/msu/terdel/0/doc/39" TargetMode="External"/><Relationship Id="rId61" Type="http://schemas.openxmlformats.org/officeDocument/2006/relationships/hyperlink" Target="http://www.krskstate.ru/msu/terdel/0/doc/54" TargetMode="External"/><Relationship Id="rId10" Type="http://schemas.openxmlformats.org/officeDocument/2006/relationships/hyperlink" Target="http://www.krskstate.ru/msu/terdel/0/doc/50" TargetMode="External"/><Relationship Id="rId19" Type="http://schemas.openxmlformats.org/officeDocument/2006/relationships/hyperlink" Target="http://www.krskstate.ru/msu/terdel/0/doc/60" TargetMode="External"/><Relationship Id="rId31" Type="http://schemas.openxmlformats.org/officeDocument/2006/relationships/hyperlink" Target="http://www.krskstate.ru/msu/terdel/0/doc/36" TargetMode="External"/><Relationship Id="rId44" Type="http://schemas.openxmlformats.org/officeDocument/2006/relationships/hyperlink" Target="http://www.krskstate.ru/msu/terdel/0/doc/10" TargetMode="External"/><Relationship Id="rId52" Type="http://schemas.openxmlformats.org/officeDocument/2006/relationships/hyperlink" Target="http://www.krskstate.ru/msu/terdel/0/doc/58" TargetMode="External"/><Relationship Id="rId60" Type="http://schemas.openxmlformats.org/officeDocument/2006/relationships/hyperlink" Target="http://www.krskstate.ru/msu/terdel/0/doc/59" TargetMode="External"/><Relationship Id="rId4" Type="http://schemas.openxmlformats.org/officeDocument/2006/relationships/hyperlink" Target="http://www.krskstate.ru/msu/terdel/0/doc/22" TargetMode="External"/><Relationship Id="rId9" Type="http://schemas.openxmlformats.org/officeDocument/2006/relationships/hyperlink" Target="http://www.krskstate.ru/msu/terdel/0/doc/42" TargetMode="External"/><Relationship Id="rId14" Type="http://schemas.openxmlformats.org/officeDocument/2006/relationships/hyperlink" Target="http://www.krskstate.ru/msu/terdel/0/doc/63" TargetMode="External"/><Relationship Id="rId22" Type="http://schemas.openxmlformats.org/officeDocument/2006/relationships/hyperlink" Target="http://www.krskstate.ru/msu/terdel/0/doc/17" TargetMode="External"/><Relationship Id="rId27" Type="http://schemas.openxmlformats.org/officeDocument/2006/relationships/hyperlink" Target="http://www.krskstate.ru/msu/terdel/0/doc/20" TargetMode="External"/><Relationship Id="rId30" Type="http://schemas.openxmlformats.org/officeDocument/2006/relationships/hyperlink" Target="http://www.krskstate.ru/msu/terdel/0/doc/24" TargetMode="External"/><Relationship Id="rId35" Type="http://schemas.openxmlformats.org/officeDocument/2006/relationships/hyperlink" Target="http://www.krskstate.ru/msu/terdel/0/doc/30" TargetMode="External"/><Relationship Id="rId43" Type="http://schemas.openxmlformats.org/officeDocument/2006/relationships/hyperlink" Target="http://www.krskstate.ru/msu/terdel/0/doc/47" TargetMode="External"/><Relationship Id="rId48" Type="http://schemas.openxmlformats.org/officeDocument/2006/relationships/hyperlink" Target="http://www.krskstate.ru/msu/terdel/0/doc/32" TargetMode="External"/><Relationship Id="rId56" Type="http://schemas.openxmlformats.org/officeDocument/2006/relationships/hyperlink" Target="http://www.krskstate.ru/msu/terdel/0/doc/35" TargetMode="External"/><Relationship Id="rId8" Type="http://schemas.openxmlformats.org/officeDocument/2006/relationships/hyperlink" Target="http://www.krskstate.ru/msu/terdel/0/doc/52" TargetMode="External"/><Relationship Id="rId51" Type="http://schemas.openxmlformats.org/officeDocument/2006/relationships/hyperlink" Target="http://www.krskstate.ru/msu/terdel/0/doc/38" TargetMode="External"/><Relationship Id="rId3" Type="http://schemas.openxmlformats.org/officeDocument/2006/relationships/hyperlink" Target="http://www.krskstate.ru/msu/terdel/0/doc/4" TargetMode="External"/><Relationship Id="rId12" Type="http://schemas.openxmlformats.org/officeDocument/2006/relationships/hyperlink" Target="http://www.krskstate.ru/msu/terdel/0/doc/5" TargetMode="External"/><Relationship Id="rId17" Type="http://schemas.openxmlformats.org/officeDocument/2006/relationships/hyperlink" Target="http://www.krskstate.ru/msu/terdel/0/doc/61" TargetMode="External"/><Relationship Id="rId25" Type="http://schemas.openxmlformats.org/officeDocument/2006/relationships/hyperlink" Target="http://www.krskstate.ru/msu/terdel/0/doc/16" TargetMode="External"/><Relationship Id="rId33" Type="http://schemas.openxmlformats.org/officeDocument/2006/relationships/hyperlink" Target="http://www.krskstate.ru/msu/terdel/0/doc/40" TargetMode="External"/><Relationship Id="rId38" Type="http://schemas.openxmlformats.org/officeDocument/2006/relationships/hyperlink" Target="http://www.krskstate.ru/msu/terdel/0/doc/28" TargetMode="External"/><Relationship Id="rId46" Type="http://schemas.openxmlformats.org/officeDocument/2006/relationships/hyperlink" Target="http://www.krskstate.ru/msu/terdel/0/doc/41" TargetMode="External"/><Relationship Id="rId59" Type="http://schemas.openxmlformats.org/officeDocument/2006/relationships/hyperlink" Target="http://www.krskstate.ru/msu/terdel/0/doc/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zoomScale="70" zoomScaleNormal="70" workbookViewId="0">
      <selection activeCell="M49" sqref="M49"/>
    </sheetView>
  </sheetViews>
  <sheetFormatPr defaultRowHeight="15" x14ac:dyDescent="0.25"/>
  <cols>
    <col min="1" max="1" width="3.42578125" bestFit="1" customWidth="1"/>
    <col min="2" max="2" width="34" customWidth="1"/>
    <col min="3" max="3" width="9.5703125" customWidth="1"/>
    <col min="4" max="4" width="6.140625" customWidth="1"/>
    <col min="5" max="5" width="9.7109375" customWidth="1"/>
    <col min="6" max="6" width="6.85546875" bestFit="1" customWidth="1"/>
    <col min="7" max="7" width="28.140625" bestFit="1" customWidth="1"/>
    <col min="8" max="8" width="35.42578125" customWidth="1"/>
    <col min="9" max="10" width="6" customWidth="1"/>
    <col min="11" max="11" width="6.7109375" customWidth="1"/>
    <col min="12" max="12" width="8.42578125" customWidth="1"/>
    <col min="13" max="13" width="15.85546875" customWidth="1"/>
    <col min="14" max="14" width="41.7109375" bestFit="1" customWidth="1"/>
    <col min="15" max="15" width="31.7109375" bestFit="1" customWidth="1"/>
    <col min="16" max="16" width="43.7109375" customWidth="1"/>
    <col min="17" max="17" width="31.7109375" customWidth="1"/>
    <col min="18" max="18" width="8.85546875" customWidth="1"/>
    <col min="19" max="19" width="8.5703125" customWidth="1"/>
    <col min="20" max="20" width="10.42578125" customWidth="1"/>
  </cols>
  <sheetData>
    <row r="1" spans="1:20" ht="96" customHeight="1" x14ac:dyDescent="0.3">
      <c r="A1" s="68" t="s">
        <v>211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60" x14ac:dyDescent="0.25">
      <c r="A2" s="69" t="s">
        <v>0</v>
      </c>
      <c r="B2" s="69" t="s">
        <v>7</v>
      </c>
      <c r="C2" s="69" t="s">
        <v>8</v>
      </c>
      <c r="D2" s="69"/>
      <c r="E2" s="69"/>
      <c r="F2" s="69"/>
      <c r="G2" s="69"/>
      <c r="H2" s="69"/>
      <c r="I2" s="69"/>
      <c r="J2" s="69"/>
      <c r="K2" s="69"/>
      <c r="L2" s="69"/>
      <c r="M2" s="69" t="s">
        <v>15</v>
      </c>
      <c r="N2" s="69"/>
      <c r="O2" s="6" t="s">
        <v>17</v>
      </c>
      <c r="P2" s="69" t="s">
        <v>21</v>
      </c>
      <c r="Q2" s="69"/>
      <c r="R2" s="69" t="s">
        <v>19</v>
      </c>
      <c r="S2" s="69" t="s">
        <v>20</v>
      </c>
      <c r="T2" s="67" t="s">
        <v>89</v>
      </c>
    </row>
    <row r="3" spans="1:20" ht="120" x14ac:dyDescent="0.25">
      <c r="A3" s="69"/>
      <c r="B3" s="69"/>
      <c r="C3" s="69" t="s">
        <v>6</v>
      </c>
      <c r="D3" s="69"/>
      <c r="E3" s="69"/>
      <c r="F3" s="69"/>
      <c r="G3" s="8" t="s">
        <v>28</v>
      </c>
      <c r="H3" s="7" t="s">
        <v>29</v>
      </c>
      <c r="I3" s="70" t="s">
        <v>11</v>
      </c>
      <c r="J3" s="70"/>
      <c r="K3" s="70"/>
      <c r="L3" s="70"/>
      <c r="M3" s="4" t="s">
        <v>16</v>
      </c>
      <c r="N3" s="32" t="s">
        <v>91</v>
      </c>
      <c r="O3" s="4" t="s">
        <v>18</v>
      </c>
      <c r="P3" s="32" t="s">
        <v>90</v>
      </c>
      <c r="Q3" s="4" t="s">
        <v>22</v>
      </c>
      <c r="R3" s="69"/>
      <c r="S3" s="69"/>
      <c r="T3" s="67"/>
    </row>
    <row r="4" spans="1:20" ht="252" customHeight="1" x14ac:dyDescent="0.25">
      <c r="A4" s="69"/>
      <c r="B4" s="69"/>
      <c r="C4" s="1" t="s">
        <v>9</v>
      </c>
      <c r="D4" s="1" t="s">
        <v>14</v>
      </c>
      <c r="E4" s="31" t="s">
        <v>10</v>
      </c>
      <c r="F4" s="31" t="s">
        <v>92</v>
      </c>
      <c r="G4" s="33" t="s">
        <v>23</v>
      </c>
      <c r="H4" s="2" t="s">
        <v>23</v>
      </c>
      <c r="I4" s="33" t="s">
        <v>1</v>
      </c>
      <c r="J4" s="33" t="s">
        <v>12</v>
      </c>
      <c r="K4" s="33" t="s">
        <v>13</v>
      </c>
      <c r="L4" s="33" t="s">
        <v>25</v>
      </c>
      <c r="M4" s="3" t="s">
        <v>24</v>
      </c>
      <c r="N4" s="33" t="s">
        <v>208</v>
      </c>
      <c r="O4" s="3" t="s">
        <v>27</v>
      </c>
      <c r="P4" s="33" t="s">
        <v>23</v>
      </c>
      <c r="Q4" s="3" t="s">
        <v>26</v>
      </c>
      <c r="R4" s="69"/>
      <c r="S4" s="69"/>
      <c r="T4" s="67"/>
    </row>
    <row r="5" spans="1:20" x14ac:dyDescent="0.25">
      <c r="A5" s="37"/>
      <c r="B5" s="38" t="s">
        <v>30</v>
      </c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7"/>
      <c r="S5" s="37"/>
      <c r="T5" s="12"/>
    </row>
    <row r="6" spans="1:20" s="49" customFormat="1" x14ac:dyDescent="0.25">
      <c r="A6" s="44">
        <v>1</v>
      </c>
      <c r="B6" s="45" t="s">
        <v>37</v>
      </c>
      <c r="C6" s="46">
        <v>0</v>
      </c>
      <c r="D6" s="46">
        <v>40</v>
      </c>
      <c r="E6" s="47"/>
      <c r="F6" s="47"/>
      <c r="G6" s="47"/>
      <c r="H6" s="46">
        <v>10</v>
      </c>
      <c r="I6" s="47"/>
      <c r="J6" s="47"/>
      <c r="K6" s="47"/>
      <c r="L6" s="47"/>
      <c r="M6" s="46">
        <f>160+10+40</f>
        <v>210</v>
      </c>
      <c r="N6" s="47"/>
      <c r="O6" s="46">
        <f>120+10+200+10+10+10+10+10+10+10+10</f>
        <v>410</v>
      </c>
      <c r="P6" s="47"/>
      <c r="Q6" s="46">
        <v>15</v>
      </c>
      <c r="R6" s="46">
        <f t="shared" ref="R6:R7" si="0">SUM(C6:Q6)</f>
        <v>685</v>
      </c>
      <c r="S6" s="48">
        <f t="shared" ref="S6:S16" si="1">RANK(R6, $R$6:$R$22,0)</f>
        <v>1</v>
      </c>
      <c r="T6" s="48">
        <f t="shared" ref="T6:T16" si="2">RANK(R6,$R$6:$R$67,0)</f>
        <v>1</v>
      </c>
    </row>
    <row r="7" spans="1:20" s="49" customFormat="1" x14ac:dyDescent="0.25">
      <c r="A7" s="44">
        <v>2</v>
      </c>
      <c r="B7" s="45" t="s">
        <v>41</v>
      </c>
      <c r="C7" s="46">
        <v>10</v>
      </c>
      <c r="D7" s="46">
        <v>40</v>
      </c>
      <c r="E7" s="47"/>
      <c r="F7" s="47"/>
      <c r="G7" s="47"/>
      <c r="H7" s="46">
        <v>10</v>
      </c>
      <c r="I7" s="47"/>
      <c r="J7" s="47"/>
      <c r="K7" s="47"/>
      <c r="L7" s="47"/>
      <c r="M7" s="46">
        <f>120+10+30</f>
        <v>160</v>
      </c>
      <c r="N7" s="47"/>
      <c r="O7" s="46">
        <f>120+180+10+10+10+10+10+10+10</f>
        <v>370</v>
      </c>
      <c r="P7" s="47"/>
      <c r="Q7" s="46">
        <v>10</v>
      </c>
      <c r="R7" s="46">
        <f t="shared" si="0"/>
        <v>600</v>
      </c>
      <c r="S7" s="48">
        <f t="shared" si="1"/>
        <v>2</v>
      </c>
      <c r="T7" s="48">
        <f t="shared" si="2"/>
        <v>2</v>
      </c>
    </row>
    <row r="8" spans="1:20" s="49" customFormat="1" x14ac:dyDescent="0.25">
      <c r="A8" s="44">
        <v>3</v>
      </c>
      <c r="B8" s="45" t="s">
        <v>38</v>
      </c>
      <c r="C8" s="46">
        <v>0</v>
      </c>
      <c r="D8" s="46">
        <v>40</v>
      </c>
      <c r="E8" s="47"/>
      <c r="F8" s="47"/>
      <c r="G8" s="47"/>
      <c r="H8" s="46">
        <v>20</v>
      </c>
      <c r="I8" s="47"/>
      <c r="J8" s="47"/>
      <c r="K8" s="47"/>
      <c r="L8" s="47"/>
      <c r="M8" s="46">
        <f>120+10+10</f>
        <v>140</v>
      </c>
      <c r="N8" s="47"/>
      <c r="O8" s="46">
        <f>160+60+10+10+10+10+10+10</f>
        <v>280</v>
      </c>
      <c r="P8" s="47"/>
      <c r="Q8" s="46">
        <v>15</v>
      </c>
      <c r="R8" s="46">
        <f t="shared" ref="R8:R22" si="3">SUM(C8:Q8)</f>
        <v>495</v>
      </c>
      <c r="S8" s="48">
        <f t="shared" si="1"/>
        <v>3</v>
      </c>
      <c r="T8" s="62">
        <f t="shared" si="2"/>
        <v>4</v>
      </c>
    </row>
    <row r="9" spans="1:20" s="54" customFormat="1" x14ac:dyDescent="0.25">
      <c r="A9" s="50">
        <v>4</v>
      </c>
      <c r="B9" s="51" t="s">
        <v>36</v>
      </c>
      <c r="C9" s="52">
        <v>10</v>
      </c>
      <c r="D9" s="52">
        <v>40</v>
      </c>
      <c r="E9" s="53"/>
      <c r="F9" s="53"/>
      <c r="G9" s="53"/>
      <c r="H9" s="52">
        <v>10</v>
      </c>
      <c r="I9" s="53"/>
      <c r="J9" s="53"/>
      <c r="K9" s="53"/>
      <c r="L9" s="53"/>
      <c r="M9" s="52">
        <f>120+10+10</f>
        <v>140</v>
      </c>
      <c r="N9" s="53"/>
      <c r="O9" s="52">
        <f>10+150+10+10+10+10</f>
        <v>200</v>
      </c>
      <c r="P9" s="53"/>
      <c r="Q9" s="52">
        <v>15</v>
      </c>
      <c r="R9" s="52">
        <f t="shared" si="3"/>
        <v>415</v>
      </c>
      <c r="S9" s="62">
        <f t="shared" si="1"/>
        <v>4</v>
      </c>
      <c r="T9" s="62">
        <f t="shared" si="2"/>
        <v>5</v>
      </c>
    </row>
    <row r="10" spans="1:20" s="54" customFormat="1" x14ac:dyDescent="0.25">
      <c r="A10" s="50">
        <v>5</v>
      </c>
      <c r="B10" s="51" t="s">
        <v>3</v>
      </c>
      <c r="C10" s="52">
        <v>10</v>
      </c>
      <c r="D10" s="52">
        <v>40</v>
      </c>
      <c r="E10" s="53"/>
      <c r="F10" s="53"/>
      <c r="G10" s="53"/>
      <c r="H10" s="52">
        <v>30</v>
      </c>
      <c r="I10" s="53"/>
      <c r="J10" s="53"/>
      <c r="K10" s="53"/>
      <c r="L10" s="53"/>
      <c r="M10" s="52">
        <f>40+10</f>
        <v>50</v>
      </c>
      <c r="N10" s="53"/>
      <c r="O10" s="52">
        <f>10+60+10+10+10</f>
        <v>100</v>
      </c>
      <c r="P10" s="53"/>
      <c r="Q10" s="52">
        <v>10</v>
      </c>
      <c r="R10" s="52">
        <f t="shared" si="3"/>
        <v>240</v>
      </c>
      <c r="S10" s="62">
        <f t="shared" si="1"/>
        <v>5</v>
      </c>
      <c r="T10" s="62">
        <f t="shared" si="2"/>
        <v>8</v>
      </c>
    </row>
    <row r="11" spans="1:20" s="54" customFormat="1" x14ac:dyDescent="0.25">
      <c r="A11" s="50">
        <v>6</v>
      </c>
      <c r="B11" s="51" t="s">
        <v>34</v>
      </c>
      <c r="C11" s="52">
        <v>0</v>
      </c>
      <c r="D11" s="52">
        <v>40</v>
      </c>
      <c r="E11" s="53"/>
      <c r="F11" s="53"/>
      <c r="G11" s="53"/>
      <c r="H11" s="52">
        <v>10</v>
      </c>
      <c r="I11" s="53"/>
      <c r="J11" s="53"/>
      <c r="K11" s="53"/>
      <c r="L11" s="53"/>
      <c r="M11" s="52">
        <f>10+10+10</f>
        <v>30</v>
      </c>
      <c r="N11" s="53"/>
      <c r="O11" s="52">
        <f>60+10+10+10+10+10+10</f>
        <v>120</v>
      </c>
      <c r="P11" s="53"/>
      <c r="Q11" s="52">
        <v>10</v>
      </c>
      <c r="R11" s="52">
        <f t="shared" si="3"/>
        <v>210</v>
      </c>
      <c r="S11" s="62">
        <f t="shared" si="1"/>
        <v>6</v>
      </c>
      <c r="T11" s="61">
        <f t="shared" si="2"/>
        <v>11</v>
      </c>
    </row>
    <row r="12" spans="1:20" s="54" customFormat="1" x14ac:dyDescent="0.25">
      <c r="A12" s="50">
        <v>8</v>
      </c>
      <c r="B12" s="51" t="s">
        <v>40</v>
      </c>
      <c r="C12" s="52">
        <v>10</v>
      </c>
      <c r="D12" s="52">
        <v>40</v>
      </c>
      <c r="E12" s="53"/>
      <c r="F12" s="53"/>
      <c r="G12" s="53"/>
      <c r="H12" s="52">
        <v>10</v>
      </c>
      <c r="I12" s="53"/>
      <c r="J12" s="53"/>
      <c r="K12" s="53"/>
      <c r="L12" s="53"/>
      <c r="M12" s="52">
        <f>40+10+10</f>
        <v>60</v>
      </c>
      <c r="N12" s="53"/>
      <c r="O12" s="52">
        <f>10+10+10+10+10+10</f>
        <v>60</v>
      </c>
      <c r="P12" s="53"/>
      <c r="Q12" s="52">
        <v>20</v>
      </c>
      <c r="R12" s="52">
        <f t="shared" si="3"/>
        <v>200</v>
      </c>
      <c r="S12" s="62">
        <f t="shared" si="1"/>
        <v>7</v>
      </c>
      <c r="T12" s="61">
        <f t="shared" si="2"/>
        <v>13</v>
      </c>
    </row>
    <row r="13" spans="1:20" s="54" customFormat="1" x14ac:dyDescent="0.25">
      <c r="A13" s="50">
        <v>7</v>
      </c>
      <c r="B13" s="51" t="s">
        <v>35</v>
      </c>
      <c r="C13" s="52">
        <v>10</v>
      </c>
      <c r="D13" s="52">
        <v>40</v>
      </c>
      <c r="E13" s="53"/>
      <c r="F13" s="53"/>
      <c r="G13" s="53"/>
      <c r="H13" s="52">
        <v>20</v>
      </c>
      <c r="I13" s="53"/>
      <c r="J13" s="53"/>
      <c r="K13" s="53"/>
      <c r="L13" s="53"/>
      <c r="M13" s="52">
        <f>10+40</f>
        <v>50</v>
      </c>
      <c r="N13" s="53"/>
      <c r="O13" s="52">
        <f>10+60</f>
        <v>70</v>
      </c>
      <c r="P13" s="53"/>
      <c r="Q13" s="52">
        <v>5</v>
      </c>
      <c r="R13" s="52">
        <f t="shared" si="3"/>
        <v>195</v>
      </c>
      <c r="S13" s="62">
        <f t="shared" si="1"/>
        <v>8</v>
      </c>
      <c r="T13" s="61">
        <f t="shared" si="2"/>
        <v>14</v>
      </c>
    </row>
    <row r="14" spans="1:20" s="54" customFormat="1" x14ac:dyDescent="0.25">
      <c r="A14" s="50">
        <v>9</v>
      </c>
      <c r="B14" s="51" t="s">
        <v>39</v>
      </c>
      <c r="C14" s="52">
        <v>10</v>
      </c>
      <c r="D14" s="52">
        <v>40</v>
      </c>
      <c r="E14" s="53"/>
      <c r="F14" s="53"/>
      <c r="G14" s="53"/>
      <c r="H14" s="52">
        <v>10</v>
      </c>
      <c r="I14" s="53"/>
      <c r="J14" s="53"/>
      <c r="K14" s="53"/>
      <c r="L14" s="53"/>
      <c r="M14" s="52">
        <f>40+10</f>
        <v>50</v>
      </c>
      <c r="N14" s="53"/>
      <c r="O14" s="52">
        <f>10+30+10+10</f>
        <v>60</v>
      </c>
      <c r="P14" s="53"/>
      <c r="Q14" s="52">
        <v>10</v>
      </c>
      <c r="R14" s="52">
        <f t="shared" si="3"/>
        <v>180</v>
      </c>
      <c r="S14" s="62">
        <f t="shared" si="1"/>
        <v>9</v>
      </c>
      <c r="T14" s="61">
        <f t="shared" si="2"/>
        <v>16</v>
      </c>
    </row>
    <row r="15" spans="1:20" s="54" customFormat="1" x14ac:dyDescent="0.25">
      <c r="A15" s="50">
        <v>10</v>
      </c>
      <c r="B15" s="51" t="s">
        <v>2</v>
      </c>
      <c r="C15" s="52">
        <v>10</v>
      </c>
      <c r="D15" s="52">
        <v>40</v>
      </c>
      <c r="E15" s="53"/>
      <c r="F15" s="53"/>
      <c r="G15" s="53"/>
      <c r="H15" s="52">
        <v>10</v>
      </c>
      <c r="I15" s="53"/>
      <c r="J15" s="53"/>
      <c r="K15" s="53"/>
      <c r="L15" s="53"/>
      <c r="M15" s="52">
        <f>10+10+10</f>
        <v>30</v>
      </c>
      <c r="N15" s="53"/>
      <c r="O15" s="52">
        <f>10+10+10+10+10</f>
        <v>50</v>
      </c>
      <c r="P15" s="53"/>
      <c r="Q15" s="52">
        <v>15</v>
      </c>
      <c r="R15" s="52">
        <f t="shared" si="3"/>
        <v>155</v>
      </c>
      <c r="S15" s="62">
        <f t="shared" si="1"/>
        <v>10</v>
      </c>
      <c r="T15" s="61">
        <f t="shared" si="2"/>
        <v>21</v>
      </c>
    </row>
    <row r="16" spans="1:20" x14ac:dyDescent="0.25">
      <c r="A16" s="9">
        <v>11</v>
      </c>
      <c r="B16" s="41" t="s">
        <v>32</v>
      </c>
      <c r="C16" s="10">
        <v>10</v>
      </c>
      <c r="D16" s="10">
        <v>40</v>
      </c>
      <c r="E16" s="34"/>
      <c r="F16" s="34"/>
      <c r="G16" s="34"/>
      <c r="H16" s="10">
        <v>10</v>
      </c>
      <c r="I16" s="34"/>
      <c r="J16" s="34"/>
      <c r="K16" s="34"/>
      <c r="L16" s="34"/>
      <c r="M16" s="10">
        <f>10+10</f>
        <v>20</v>
      </c>
      <c r="N16" s="34"/>
      <c r="O16" s="10">
        <f>10+10</f>
        <v>20</v>
      </c>
      <c r="P16" s="34"/>
      <c r="Q16" s="10">
        <v>5</v>
      </c>
      <c r="R16" s="10">
        <f t="shared" si="3"/>
        <v>105</v>
      </c>
      <c r="S16" s="61">
        <f t="shared" si="1"/>
        <v>11</v>
      </c>
      <c r="T16" s="61">
        <f t="shared" si="2"/>
        <v>34</v>
      </c>
    </row>
    <row r="17" spans="1:20" x14ac:dyDescent="0.25">
      <c r="A17" s="9">
        <v>12</v>
      </c>
      <c r="B17" s="41" t="s">
        <v>43</v>
      </c>
      <c r="C17" s="10">
        <v>10</v>
      </c>
      <c r="D17" s="10">
        <v>40</v>
      </c>
      <c r="E17" s="34"/>
      <c r="F17" s="34"/>
      <c r="G17" s="34"/>
      <c r="H17" s="10">
        <v>10</v>
      </c>
      <c r="I17" s="34"/>
      <c r="J17" s="34"/>
      <c r="K17" s="34"/>
      <c r="L17" s="34"/>
      <c r="M17" s="10">
        <f>10+10+10</f>
        <v>30</v>
      </c>
      <c r="N17" s="34"/>
      <c r="O17" s="10">
        <f>10</f>
        <v>10</v>
      </c>
      <c r="P17" s="34"/>
      <c r="Q17" s="10">
        <v>5</v>
      </c>
      <c r="R17" s="10">
        <f t="shared" si="3"/>
        <v>105</v>
      </c>
      <c r="S17" s="61">
        <f>RANK(R17, $R$6:$R$22,0)+1</f>
        <v>12</v>
      </c>
      <c r="T17" s="61">
        <f>RANK(R17,$R$6:$R$67,0)+2</f>
        <v>36</v>
      </c>
    </row>
    <row r="18" spans="1:20" x14ac:dyDescent="0.25">
      <c r="A18" s="9">
        <v>13</v>
      </c>
      <c r="B18" s="41" t="s">
        <v>42</v>
      </c>
      <c r="C18" s="10">
        <v>10</v>
      </c>
      <c r="D18" s="10">
        <v>40</v>
      </c>
      <c r="E18" s="34"/>
      <c r="F18" s="34"/>
      <c r="G18" s="34"/>
      <c r="H18" s="10">
        <v>10</v>
      </c>
      <c r="I18" s="34"/>
      <c r="J18" s="34"/>
      <c r="K18" s="34"/>
      <c r="L18" s="34"/>
      <c r="M18" s="10">
        <v>10</v>
      </c>
      <c r="N18" s="34"/>
      <c r="O18" s="10">
        <f>10+10</f>
        <v>20</v>
      </c>
      <c r="P18" s="34"/>
      <c r="Q18" s="10">
        <v>5</v>
      </c>
      <c r="R18" s="10">
        <f t="shared" si="3"/>
        <v>95</v>
      </c>
      <c r="S18" s="61">
        <f>RANK(R18, $R$6:$R$22,0)</f>
        <v>13</v>
      </c>
      <c r="T18" s="61">
        <f>RANK(R18,$R$6:$R$67,0)</f>
        <v>39</v>
      </c>
    </row>
    <row r="19" spans="1:20" x14ac:dyDescent="0.25">
      <c r="A19" s="9">
        <v>14</v>
      </c>
      <c r="B19" s="41" t="s">
        <v>33</v>
      </c>
      <c r="C19" s="10">
        <v>10</v>
      </c>
      <c r="D19" s="10">
        <v>40</v>
      </c>
      <c r="E19" s="34"/>
      <c r="F19" s="34"/>
      <c r="G19" s="34"/>
      <c r="H19" s="10">
        <v>10</v>
      </c>
      <c r="I19" s="34"/>
      <c r="J19" s="34"/>
      <c r="K19" s="34"/>
      <c r="L19" s="34"/>
      <c r="M19" s="10">
        <v>10</v>
      </c>
      <c r="N19" s="34"/>
      <c r="O19" s="10">
        <f>10</f>
        <v>10</v>
      </c>
      <c r="P19" s="34"/>
      <c r="Q19" s="10">
        <v>5</v>
      </c>
      <c r="R19" s="10">
        <f t="shared" si="3"/>
        <v>85</v>
      </c>
      <c r="S19" s="61">
        <f>RANK(R19, $R$6:$R$22,0)</f>
        <v>14</v>
      </c>
      <c r="T19" s="61">
        <f>RANK(R19,$R$6:$R$67,0)+3</f>
        <v>46</v>
      </c>
    </row>
    <row r="20" spans="1:20" x14ac:dyDescent="0.25">
      <c r="A20" s="9">
        <v>15</v>
      </c>
      <c r="B20" s="41" t="s">
        <v>4</v>
      </c>
      <c r="C20" s="10">
        <v>0</v>
      </c>
      <c r="D20" s="10">
        <v>40</v>
      </c>
      <c r="E20" s="34"/>
      <c r="F20" s="34"/>
      <c r="G20" s="34"/>
      <c r="H20" s="10">
        <v>10</v>
      </c>
      <c r="I20" s="34"/>
      <c r="J20" s="34"/>
      <c r="K20" s="34"/>
      <c r="L20" s="34"/>
      <c r="M20" s="10">
        <f>10+10+10</f>
        <v>30</v>
      </c>
      <c r="N20" s="34"/>
      <c r="O20" s="10">
        <f>0</f>
        <v>0</v>
      </c>
      <c r="P20" s="34"/>
      <c r="Q20" s="10">
        <v>5</v>
      </c>
      <c r="R20" s="10">
        <f t="shared" si="3"/>
        <v>85</v>
      </c>
      <c r="S20" s="61">
        <f>RANK(R20, $R$6:$R$22,0)+1</f>
        <v>15</v>
      </c>
      <c r="T20" s="61">
        <f>RANK(R20,$R$6:$R$67,0)+5</f>
        <v>48</v>
      </c>
    </row>
    <row r="21" spans="1:20" x14ac:dyDescent="0.25">
      <c r="A21" s="9">
        <v>16</v>
      </c>
      <c r="B21" s="41" t="s">
        <v>5</v>
      </c>
      <c r="C21" s="10">
        <v>0</v>
      </c>
      <c r="D21" s="10">
        <v>40</v>
      </c>
      <c r="E21" s="34"/>
      <c r="F21" s="34"/>
      <c r="G21" s="34"/>
      <c r="H21" s="10">
        <v>10</v>
      </c>
      <c r="I21" s="34"/>
      <c r="J21" s="34"/>
      <c r="K21" s="34"/>
      <c r="L21" s="34"/>
      <c r="M21" s="10">
        <f>10</f>
        <v>10</v>
      </c>
      <c r="N21" s="34"/>
      <c r="O21" s="10">
        <f>10</f>
        <v>10</v>
      </c>
      <c r="P21" s="34"/>
      <c r="Q21" s="10">
        <v>5</v>
      </c>
      <c r="R21" s="10">
        <f t="shared" si="3"/>
        <v>75</v>
      </c>
      <c r="S21" s="61">
        <f>RANK(R21, $R$6:$R$22,0)</f>
        <v>16</v>
      </c>
      <c r="T21" s="61">
        <f>RANK(R21,$R$6:$R$67,0)</f>
        <v>51</v>
      </c>
    </row>
    <row r="22" spans="1:20" x14ac:dyDescent="0.25">
      <c r="A22" s="9">
        <v>17</v>
      </c>
      <c r="B22" s="41" t="s">
        <v>31</v>
      </c>
      <c r="C22" s="10">
        <v>0</v>
      </c>
      <c r="D22" s="10">
        <v>0</v>
      </c>
      <c r="E22" s="34"/>
      <c r="F22" s="34"/>
      <c r="G22" s="42"/>
      <c r="H22" s="10">
        <v>20</v>
      </c>
      <c r="I22" s="34"/>
      <c r="J22" s="34"/>
      <c r="K22" s="34"/>
      <c r="L22" s="34"/>
      <c r="M22" s="10">
        <f>10+10</f>
        <v>20</v>
      </c>
      <c r="N22" s="34"/>
      <c r="O22" s="10">
        <f>10+10</f>
        <v>20</v>
      </c>
      <c r="P22" s="34"/>
      <c r="Q22" s="10">
        <v>5</v>
      </c>
      <c r="R22" s="10">
        <f t="shared" si="3"/>
        <v>65</v>
      </c>
      <c r="S22" s="61">
        <f>RANK(R22, $R$6:$R$22,0)</f>
        <v>17</v>
      </c>
      <c r="T22" s="61">
        <f>RANK(R22,$R$6:$R$67,0)</f>
        <v>56</v>
      </c>
    </row>
    <row r="23" spans="1:20" x14ac:dyDescent="0.25">
      <c r="A23" s="11"/>
      <c r="B23" s="43" t="s">
        <v>44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65"/>
    </row>
    <row r="24" spans="1:20" s="49" customFormat="1" x14ac:dyDescent="0.25">
      <c r="A24" s="44">
        <v>1</v>
      </c>
      <c r="B24" s="45" t="s">
        <v>45</v>
      </c>
      <c r="C24" s="55">
        <v>10</v>
      </c>
      <c r="D24" s="46">
        <v>40</v>
      </c>
      <c r="E24" s="47"/>
      <c r="F24" s="47"/>
      <c r="G24" s="47"/>
      <c r="H24" s="46">
        <v>20</v>
      </c>
      <c r="I24" s="47"/>
      <c r="J24" s="47"/>
      <c r="K24" s="47"/>
      <c r="L24" s="47"/>
      <c r="M24" s="46">
        <f>120+10+10</f>
        <v>140</v>
      </c>
      <c r="N24" s="47"/>
      <c r="O24" s="46">
        <f>60+180+10+10+10+10+10+10</f>
        <v>300</v>
      </c>
      <c r="P24" s="47"/>
      <c r="Q24" s="46">
        <v>20</v>
      </c>
      <c r="R24" s="46">
        <f t="shared" ref="R24:R67" si="4">SUM(C24:Q24)</f>
        <v>530</v>
      </c>
      <c r="S24" s="48">
        <f t="shared" ref="S24:S31" si="5">RANK(R24,$R$24:$R$67,0)</f>
        <v>1</v>
      </c>
      <c r="T24" s="48">
        <f t="shared" ref="T24:T31" si="6">RANK(R24,$R$6:$R$67,0)</f>
        <v>3</v>
      </c>
    </row>
    <row r="25" spans="1:20" s="49" customFormat="1" x14ac:dyDescent="0.25">
      <c r="A25" s="44">
        <v>2</v>
      </c>
      <c r="B25" s="45" t="s">
        <v>64</v>
      </c>
      <c r="C25" s="55">
        <v>0</v>
      </c>
      <c r="D25" s="46">
        <v>40</v>
      </c>
      <c r="E25" s="47"/>
      <c r="F25" s="47"/>
      <c r="G25" s="47"/>
      <c r="H25" s="46">
        <v>10</v>
      </c>
      <c r="I25" s="47"/>
      <c r="J25" s="47"/>
      <c r="K25" s="47"/>
      <c r="L25" s="47"/>
      <c r="M25" s="46">
        <f>10+120</f>
        <v>130</v>
      </c>
      <c r="N25" s="47"/>
      <c r="O25" s="46">
        <v>120</v>
      </c>
      <c r="P25" s="47"/>
      <c r="Q25" s="46">
        <v>5</v>
      </c>
      <c r="R25" s="46">
        <f t="shared" si="4"/>
        <v>305</v>
      </c>
      <c r="S25" s="48">
        <f t="shared" si="5"/>
        <v>2</v>
      </c>
      <c r="T25" s="62">
        <f t="shared" si="6"/>
        <v>6</v>
      </c>
    </row>
    <row r="26" spans="1:20" s="49" customFormat="1" x14ac:dyDescent="0.25">
      <c r="A26" s="44">
        <v>3</v>
      </c>
      <c r="B26" s="45" t="s">
        <v>85</v>
      </c>
      <c r="C26" s="55">
        <v>10</v>
      </c>
      <c r="D26" s="46">
        <v>40</v>
      </c>
      <c r="E26" s="47"/>
      <c r="F26" s="47"/>
      <c r="G26" s="47"/>
      <c r="H26" s="46">
        <v>10</v>
      </c>
      <c r="I26" s="47"/>
      <c r="J26" s="47"/>
      <c r="K26" s="47"/>
      <c r="L26" s="47"/>
      <c r="M26" s="46">
        <f>10+80+10</f>
        <v>100</v>
      </c>
      <c r="N26" s="47"/>
      <c r="O26" s="46">
        <f>10+90</f>
        <v>100</v>
      </c>
      <c r="P26" s="47"/>
      <c r="Q26" s="46">
        <v>15</v>
      </c>
      <c r="R26" s="46">
        <f t="shared" si="4"/>
        <v>275</v>
      </c>
      <c r="S26" s="48">
        <f t="shared" si="5"/>
        <v>3</v>
      </c>
      <c r="T26" s="62">
        <f t="shared" si="6"/>
        <v>7</v>
      </c>
    </row>
    <row r="27" spans="1:20" s="54" customFormat="1" x14ac:dyDescent="0.25">
      <c r="A27" s="58">
        <v>4</v>
      </c>
      <c r="B27" s="51" t="s">
        <v>84</v>
      </c>
      <c r="C27" s="56">
        <v>10</v>
      </c>
      <c r="D27" s="52">
        <v>40</v>
      </c>
      <c r="E27" s="53"/>
      <c r="F27" s="53"/>
      <c r="G27" s="53"/>
      <c r="H27" s="52">
        <v>10</v>
      </c>
      <c r="I27" s="53"/>
      <c r="J27" s="53"/>
      <c r="K27" s="53"/>
      <c r="L27" s="53"/>
      <c r="M27" s="52">
        <f>10+10+10</f>
        <v>30</v>
      </c>
      <c r="N27" s="53"/>
      <c r="O27" s="52">
        <f>60+60+10</f>
        <v>130</v>
      </c>
      <c r="P27" s="53"/>
      <c r="Q27" s="52">
        <v>15</v>
      </c>
      <c r="R27" s="52">
        <f t="shared" si="4"/>
        <v>235</v>
      </c>
      <c r="S27" s="63">
        <f t="shared" si="5"/>
        <v>4</v>
      </c>
      <c r="T27" s="62">
        <f t="shared" si="6"/>
        <v>9</v>
      </c>
    </row>
    <row r="28" spans="1:20" s="54" customFormat="1" x14ac:dyDescent="0.25">
      <c r="A28" s="58">
        <v>5</v>
      </c>
      <c r="B28" s="51" t="s">
        <v>62</v>
      </c>
      <c r="C28" s="56">
        <v>10</v>
      </c>
      <c r="D28" s="52">
        <v>40</v>
      </c>
      <c r="E28" s="53"/>
      <c r="F28" s="53"/>
      <c r="G28" s="53"/>
      <c r="H28" s="52">
        <v>20</v>
      </c>
      <c r="I28" s="53"/>
      <c r="J28" s="53"/>
      <c r="K28" s="53"/>
      <c r="L28" s="53"/>
      <c r="M28" s="52">
        <f>10+40+10</f>
        <v>60</v>
      </c>
      <c r="N28" s="53"/>
      <c r="O28" s="52">
        <f>10+60+10</f>
        <v>80</v>
      </c>
      <c r="P28" s="53"/>
      <c r="Q28" s="52">
        <v>15</v>
      </c>
      <c r="R28" s="52">
        <f t="shared" si="4"/>
        <v>225</v>
      </c>
      <c r="S28" s="63">
        <f t="shared" si="5"/>
        <v>5</v>
      </c>
      <c r="T28" s="62">
        <f t="shared" si="6"/>
        <v>10</v>
      </c>
    </row>
    <row r="29" spans="1:20" s="54" customFormat="1" x14ac:dyDescent="0.25">
      <c r="A29" s="58">
        <v>6</v>
      </c>
      <c r="B29" s="51" t="s">
        <v>77</v>
      </c>
      <c r="C29" s="56">
        <v>10</v>
      </c>
      <c r="D29" s="52">
        <v>40</v>
      </c>
      <c r="E29" s="53"/>
      <c r="F29" s="53"/>
      <c r="G29" s="53"/>
      <c r="H29" s="52">
        <v>20</v>
      </c>
      <c r="I29" s="53"/>
      <c r="J29" s="53"/>
      <c r="K29" s="53"/>
      <c r="L29" s="53"/>
      <c r="M29" s="52">
        <f>10+40</f>
        <v>50</v>
      </c>
      <c r="N29" s="53"/>
      <c r="O29" s="52">
        <f>10+60</f>
        <v>70</v>
      </c>
      <c r="P29" s="53"/>
      <c r="Q29" s="52">
        <v>15</v>
      </c>
      <c r="R29" s="52">
        <f t="shared" si="4"/>
        <v>205</v>
      </c>
      <c r="S29" s="63">
        <f t="shared" si="5"/>
        <v>6</v>
      </c>
      <c r="T29" s="61">
        <f t="shared" si="6"/>
        <v>12</v>
      </c>
    </row>
    <row r="30" spans="1:20" s="54" customFormat="1" x14ac:dyDescent="0.25">
      <c r="A30" s="58">
        <v>7</v>
      </c>
      <c r="B30" s="51" t="s">
        <v>76</v>
      </c>
      <c r="C30" s="56">
        <v>0</v>
      </c>
      <c r="D30" s="52">
        <v>40</v>
      </c>
      <c r="E30" s="53"/>
      <c r="F30" s="53"/>
      <c r="G30" s="53"/>
      <c r="H30" s="52">
        <v>10</v>
      </c>
      <c r="I30" s="53"/>
      <c r="J30" s="53"/>
      <c r="K30" s="53"/>
      <c r="L30" s="53"/>
      <c r="M30" s="52">
        <f>10+10+10</f>
        <v>30</v>
      </c>
      <c r="N30" s="53"/>
      <c r="O30" s="52">
        <f>10+60+10+10+10</f>
        <v>100</v>
      </c>
      <c r="P30" s="53"/>
      <c r="Q30" s="52">
        <v>5</v>
      </c>
      <c r="R30" s="52">
        <f t="shared" si="4"/>
        <v>185</v>
      </c>
      <c r="S30" s="63">
        <f t="shared" si="5"/>
        <v>7</v>
      </c>
      <c r="T30" s="61">
        <f t="shared" si="6"/>
        <v>15</v>
      </c>
    </row>
    <row r="31" spans="1:20" s="54" customFormat="1" x14ac:dyDescent="0.25">
      <c r="A31" s="58">
        <v>8</v>
      </c>
      <c r="B31" s="51" t="s">
        <v>70</v>
      </c>
      <c r="C31" s="56">
        <v>0</v>
      </c>
      <c r="D31" s="52">
        <v>40</v>
      </c>
      <c r="E31" s="53"/>
      <c r="F31" s="53"/>
      <c r="G31" s="53"/>
      <c r="H31" s="52">
        <v>20</v>
      </c>
      <c r="I31" s="53"/>
      <c r="J31" s="53"/>
      <c r="K31" s="53"/>
      <c r="L31" s="53"/>
      <c r="M31" s="52">
        <f>10+10+10</f>
        <v>30</v>
      </c>
      <c r="N31" s="53"/>
      <c r="O31" s="52">
        <f>10+60+10</f>
        <v>80</v>
      </c>
      <c r="P31" s="53"/>
      <c r="Q31" s="52">
        <v>5</v>
      </c>
      <c r="R31" s="52">
        <f t="shared" si="4"/>
        <v>175</v>
      </c>
      <c r="S31" s="63">
        <f t="shared" si="5"/>
        <v>8</v>
      </c>
      <c r="T31" s="61">
        <f t="shared" si="6"/>
        <v>17</v>
      </c>
    </row>
    <row r="32" spans="1:20" s="54" customFormat="1" x14ac:dyDescent="0.25">
      <c r="A32" s="58">
        <v>9</v>
      </c>
      <c r="B32" s="51" t="s">
        <v>69</v>
      </c>
      <c r="C32" s="56">
        <v>10</v>
      </c>
      <c r="D32" s="52">
        <v>40</v>
      </c>
      <c r="E32" s="53"/>
      <c r="F32" s="53"/>
      <c r="G32" s="53"/>
      <c r="H32" s="52">
        <v>10</v>
      </c>
      <c r="I32" s="53"/>
      <c r="J32" s="53"/>
      <c r="K32" s="53"/>
      <c r="L32" s="53"/>
      <c r="M32" s="52">
        <f>10+10+10</f>
        <v>30</v>
      </c>
      <c r="N32" s="53"/>
      <c r="O32" s="52">
        <f>10+60</f>
        <v>70</v>
      </c>
      <c r="P32" s="53"/>
      <c r="Q32" s="52">
        <v>15</v>
      </c>
      <c r="R32" s="52">
        <f t="shared" si="4"/>
        <v>175</v>
      </c>
      <c r="S32" s="63">
        <f>RANK(R32,$R$24:$R$67,0)+1</f>
        <v>9</v>
      </c>
      <c r="T32" s="61">
        <f>RANK(R32,$R$6:$R$67,0)+1</f>
        <v>18</v>
      </c>
    </row>
    <row r="33" spans="1:20" s="54" customFormat="1" x14ac:dyDescent="0.25">
      <c r="A33" s="58">
        <v>10</v>
      </c>
      <c r="B33" s="51" t="s">
        <v>66</v>
      </c>
      <c r="C33" s="56">
        <v>10</v>
      </c>
      <c r="D33" s="52">
        <v>40</v>
      </c>
      <c r="E33" s="53"/>
      <c r="F33" s="53"/>
      <c r="G33" s="53"/>
      <c r="H33" s="52">
        <v>10</v>
      </c>
      <c r="I33" s="53"/>
      <c r="J33" s="53"/>
      <c r="K33" s="53"/>
      <c r="L33" s="53"/>
      <c r="M33" s="52">
        <f>10+40+10</f>
        <v>60</v>
      </c>
      <c r="N33" s="53"/>
      <c r="O33" s="52">
        <v>40</v>
      </c>
      <c r="P33" s="53"/>
      <c r="Q33" s="52">
        <v>10</v>
      </c>
      <c r="R33" s="52">
        <f t="shared" si="4"/>
        <v>170</v>
      </c>
      <c r="S33" s="63">
        <f>RANK(R33,$R$24:$R$67,0)</f>
        <v>10</v>
      </c>
      <c r="T33" s="61">
        <f>RANK(R33,$R$6:$R$67,0)</f>
        <v>19</v>
      </c>
    </row>
    <row r="34" spans="1:20" s="54" customFormat="1" x14ac:dyDescent="0.25">
      <c r="A34" s="57">
        <v>14</v>
      </c>
      <c r="B34" s="30" t="s">
        <v>73</v>
      </c>
      <c r="C34" s="14">
        <v>10</v>
      </c>
      <c r="D34" s="10">
        <v>40</v>
      </c>
      <c r="E34" s="34"/>
      <c r="F34" s="34"/>
      <c r="G34" s="34"/>
      <c r="H34" s="10">
        <v>20</v>
      </c>
      <c r="I34" s="34"/>
      <c r="J34" s="34"/>
      <c r="K34" s="34"/>
      <c r="L34" s="34"/>
      <c r="M34" s="10">
        <f>10+10+40</f>
        <v>60</v>
      </c>
      <c r="N34" s="34"/>
      <c r="O34" s="10">
        <f>10+10+10</f>
        <v>30</v>
      </c>
      <c r="P34" s="34"/>
      <c r="Q34" s="10">
        <v>10</v>
      </c>
      <c r="R34" s="10">
        <f t="shared" si="4"/>
        <v>170</v>
      </c>
      <c r="S34" s="61">
        <f>RANK(R34,$R$24:$R$67,0)+1</f>
        <v>11</v>
      </c>
      <c r="T34" s="61">
        <f>RANK(R34,$R$6:$R$67,0)+1</f>
        <v>20</v>
      </c>
    </row>
    <row r="35" spans="1:20" s="54" customFormat="1" x14ac:dyDescent="0.25">
      <c r="A35" s="57">
        <v>13</v>
      </c>
      <c r="B35" s="30" t="s">
        <v>71</v>
      </c>
      <c r="C35" s="14">
        <v>10</v>
      </c>
      <c r="D35" s="10">
        <v>40</v>
      </c>
      <c r="E35" s="34"/>
      <c r="F35" s="34"/>
      <c r="G35" s="34"/>
      <c r="H35" s="10">
        <v>10</v>
      </c>
      <c r="I35" s="34"/>
      <c r="J35" s="34"/>
      <c r="K35" s="34"/>
      <c r="L35" s="34"/>
      <c r="M35" s="10">
        <f>10+10+10</f>
        <v>30</v>
      </c>
      <c r="N35" s="34"/>
      <c r="O35" s="10">
        <f>10+10+10+10</f>
        <v>40</v>
      </c>
      <c r="P35" s="34"/>
      <c r="Q35" s="10">
        <v>10</v>
      </c>
      <c r="R35" s="10">
        <f t="shared" si="4"/>
        <v>140</v>
      </c>
      <c r="S35" s="61">
        <f>RANK(R35,$R$24:$R$67,0)</f>
        <v>12</v>
      </c>
      <c r="T35" s="61">
        <f>RANK(R35,$R$6:$R$67,0)</f>
        <v>22</v>
      </c>
    </row>
    <row r="36" spans="1:20" x14ac:dyDescent="0.25">
      <c r="A36" s="57">
        <v>11</v>
      </c>
      <c r="B36" s="30" t="s">
        <v>79</v>
      </c>
      <c r="C36" s="14">
        <v>10</v>
      </c>
      <c r="D36" s="10">
        <v>40</v>
      </c>
      <c r="E36" s="34"/>
      <c r="F36" s="34"/>
      <c r="G36" s="34"/>
      <c r="H36" s="10">
        <v>10</v>
      </c>
      <c r="I36" s="34"/>
      <c r="J36" s="34"/>
      <c r="K36" s="34"/>
      <c r="L36" s="34"/>
      <c r="M36" s="10">
        <f>10+10</f>
        <v>20</v>
      </c>
      <c r="N36" s="34"/>
      <c r="O36" s="10">
        <f>10+10+10+10</f>
        <v>40</v>
      </c>
      <c r="P36" s="34"/>
      <c r="Q36" s="10">
        <v>20</v>
      </c>
      <c r="R36" s="10">
        <f t="shared" si="4"/>
        <v>140</v>
      </c>
      <c r="S36" s="61">
        <f>RANK(R36,$R$24:$R$67,0)+1</f>
        <v>13</v>
      </c>
      <c r="T36" s="61">
        <f>RANK(R36,$R$6:$R$67,0)+1</f>
        <v>23</v>
      </c>
    </row>
    <row r="37" spans="1:20" x14ac:dyDescent="0.25">
      <c r="A37" s="57">
        <v>12</v>
      </c>
      <c r="B37" s="30" t="s">
        <v>81</v>
      </c>
      <c r="C37" s="14">
        <v>10</v>
      </c>
      <c r="D37" s="10">
        <v>40</v>
      </c>
      <c r="E37" s="34"/>
      <c r="F37" s="34"/>
      <c r="G37" s="34"/>
      <c r="H37" s="26">
        <v>30</v>
      </c>
      <c r="I37" s="34"/>
      <c r="J37" s="34"/>
      <c r="K37" s="34"/>
      <c r="L37" s="34"/>
      <c r="M37" s="10">
        <f>40</f>
        <v>40</v>
      </c>
      <c r="N37" s="34"/>
      <c r="O37" s="10">
        <f>10</f>
        <v>10</v>
      </c>
      <c r="P37" s="34"/>
      <c r="Q37" s="10">
        <v>10</v>
      </c>
      <c r="R37" s="10">
        <f t="shared" si="4"/>
        <v>140</v>
      </c>
      <c r="S37" s="61">
        <f>RANK(R37,$R$24:$R$67,0)+2</f>
        <v>14</v>
      </c>
      <c r="T37" s="61">
        <f>RANK(R37,$R$6:$R$67,0)+2</f>
        <v>24</v>
      </c>
    </row>
    <row r="38" spans="1:20" x14ac:dyDescent="0.25">
      <c r="A38" s="57">
        <v>16</v>
      </c>
      <c r="B38" s="30" t="s">
        <v>59</v>
      </c>
      <c r="C38" s="14">
        <v>10</v>
      </c>
      <c r="D38" s="10">
        <v>40</v>
      </c>
      <c r="E38" s="34"/>
      <c r="F38" s="34"/>
      <c r="G38" s="34"/>
      <c r="H38" s="10">
        <v>10</v>
      </c>
      <c r="I38" s="34"/>
      <c r="J38" s="34"/>
      <c r="K38" s="34"/>
      <c r="L38" s="34"/>
      <c r="M38" s="10">
        <f>10+10+10</f>
        <v>30</v>
      </c>
      <c r="N38" s="34"/>
      <c r="O38" s="10">
        <f>10+10</f>
        <v>20</v>
      </c>
      <c r="P38" s="34"/>
      <c r="Q38" s="10">
        <v>20</v>
      </c>
      <c r="R38" s="10">
        <f t="shared" si="4"/>
        <v>130</v>
      </c>
      <c r="S38" s="61">
        <f>RANK(R38,$R$24:$R$67,0)</f>
        <v>15</v>
      </c>
      <c r="T38" s="61">
        <f>RANK(R38,$R$6:$R$67,0)</f>
        <v>25</v>
      </c>
    </row>
    <row r="39" spans="1:20" x14ac:dyDescent="0.25">
      <c r="A39" s="57">
        <v>15</v>
      </c>
      <c r="B39" s="30" t="s">
        <v>87</v>
      </c>
      <c r="C39" s="14">
        <v>10</v>
      </c>
      <c r="D39" s="10">
        <v>40</v>
      </c>
      <c r="E39" s="34"/>
      <c r="F39" s="34"/>
      <c r="G39" s="34"/>
      <c r="H39" s="10">
        <v>20</v>
      </c>
      <c r="I39" s="34"/>
      <c r="J39" s="34"/>
      <c r="K39" s="34"/>
      <c r="L39" s="34"/>
      <c r="M39" s="10">
        <f>10+10</f>
        <v>20</v>
      </c>
      <c r="N39" s="34"/>
      <c r="O39" s="10">
        <f>10+10+10</f>
        <v>30</v>
      </c>
      <c r="P39" s="34"/>
      <c r="Q39" s="10">
        <v>5</v>
      </c>
      <c r="R39" s="10">
        <f t="shared" si="4"/>
        <v>125</v>
      </c>
      <c r="S39" s="61">
        <f>RANK(R39,$R$24:$R$67,0)</f>
        <v>16</v>
      </c>
      <c r="T39" s="61">
        <f>RANK(R39,$R$6:$R$67,0)</f>
        <v>26</v>
      </c>
    </row>
    <row r="40" spans="1:20" x14ac:dyDescent="0.25">
      <c r="A40" s="57">
        <v>19</v>
      </c>
      <c r="B40" s="30" t="s">
        <v>56</v>
      </c>
      <c r="C40" s="14">
        <v>0</v>
      </c>
      <c r="D40" s="10">
        <v>40</v>
      </c>
      <c r="E40" s="34"/>
      <c r="F40" s="34"/>
      <c r="G40" s="34"/>
      <c r="H40" s="10">
        <v>10</v>
      </c>
      <c r="I40" s="34"/>
      <c r="J40" s="34"/>
      <c r="K40" s="34"/>
      <c r="L40" s="34"/>
      <c r="M40" s="10">
        <f>10+10+10</f>
        <v>30</v>
      </c>
      <c r="N40" s="34"/>
      <c r="O40" s="10">
        <f>10+10+10</f>
        <v>30</v>
      </c>
      <c r="P40" s="34"/>
      <c r="Q40" s="10">
        <v>10</v>
      </c>
      <c r="R40" s="10">
        <f t="shared" si="4"/>
        <v>120</v>
      </c>
      <c r="S40" s="61">
        <f>RANK(R40,$R$24:$R$67,0)</f>
        <v>17</v>
      </c>
      <c r="T40" s="61">
        <f>RANK(R40,$R$6:$R$67,0)</f>
        <v>27</v>
      </c>
    </row>
    <row r="41" spans="1:20" ht="30" x14ac:dyDescent="0.25">
      <c r="A41" s="57">
        <v>20</v>
      </c>
      <c r="B41" s="13" t="s">
        <v>80</v>
      </c>
      <c r="C41" s="29">
        <v>10</v>
      </c>
      <c r="D41" s="9">
        <v>40</v>
      </c>
      <c r="E41" s="35"/>
      <c r="F41" s="35"/>
      <c r="G41" s="35"/>
      <c r="H41" s="9">
        <v>10</v>
      </c>
      <c r="I41" s="35"/>
      <c r="J41" s="35"/>
      <c r="K41" s="35"/>
      <c r="L41" s="35"/>
      <c r="M41" s="9">
        <f>10+10</f>
        <v>20</v>
      </c>
      <c r="N41" s="35"/>
      <c r="O41" s="9">
        <f>10+10+10</f>
        <v>30</v>
      </c>
      <c r="P41" s="35"/>
      <c r="Q41" s="9">
        <v>10</v>
      </c>
      <c r="R41" s="9">
        <f t="shared" si="4"/>
        <v>120</v>
      </c>
      <c r="S41" s="64">
        <f>RANK(R41,$R$24:$R$67,0)+1</f>
        <v>18</v>
      </c>
      <c r="T41" s="64">
        <f>RANK(R41,$R$6:$R$67,0)+1</f>
        <v>28</v>
      </c>
    </row>
    <row r="42" spans="1:20" x14ac:dyDescent="0.25">
      <c r="A42" s="57">
        <v>17</v>
      </c>
      <c r="B42" s="30" t="s">
        <v>48</v>
      </c>
      <c r="C42" s="14">
        <v>10</v>
      </c>
      <c r="D42" s="10">
        <v>40</v>
      </c>
      <c r="E42" s="34"/>
      <c r="F42" s="34"/>
      <c r="G42" s="34"/>
      <c r="H42" s="10">
        <v>10</v>
      </c>
      <c r="I42" s="34"/>
      <c r="J42" s="34"/>
      <c r="K42" s="34"/>
      <c r="L42" s="34"/>
      <c r="M42" s="10">
        <f>10+10</f>
        <v>20</v>
      </c>
      <c r="N42" s="34"/>
      <c r="O42" s="10">
        <f>10+10+10</f>
        <v>30</v>
      </c>
      <c r="P42" s="34"/>
      <c r="Q42" s="10">
        <v>5</v>
      </c>
      <c r="R42" s="10">
        <f t="shared" si="4"/>
        <v>115</v>
      </c>
      <c r="S42" s="61">
        <f>RANK(R42,$R$24:$R$67,0)</f>
        <v>19</v>
      </c>
      <c r="T42" s="61">
        <f>RANK(R42,$R$6:$R$67,0)</f>
        <v>29</v>
      </c>
    </row>
    <row r="43" spans="1:20" x14ac:dyDescent="0.25">
      <c r="A43" s="57">
        <v>18</v>
      </c>
      <c r="B43" s="30" t="s">
        <v>54</v>
      </c>
      <c r="C43" s="14">
        <v>10</v>
      </c>
      <c r="D43" s="10">
        <v>40</v>
      </c>
      <c r="E43" s="34"/>
      <c r="F43" s="34"/>
      <c r="G43" s="34"/>
      <c r="H43" s="10">
        <v>20</v>
      </c>
      <c r="I43" s="34"/>
      <c r="J43" s="34"/>
      <c r="K43" s="34"/>
      <c r="L43" s="34"/>
      <c r="M43" s="10">
        <f>10+10</f>
        <v>20</v>
      </c>
      <c r="N43" s="34"/>
      <c r="O43" s="10">
        <f>10+10</f>
        <v>20</v>
      </c>
      <c r="P43" s="34"/>
      <c r="Q43" s="10">
        <v>5</v>
      </c>
      <c r="R43" s="10">
        <f t="shared" si="4"/>
        <v>115</v>
      </c>
      <c r="S43" s="61">
        <f>RANK(R43,$R$24:$R$67,0)+1</f>
        <v>20</v>
      </c>
      <c r="T43" s="61">
        <f>RANK(R43,$R$6:$R$67,0)+1</f>
        <v>30</v>
      </c>
    </row>
    <row r="44" spans="1:20" x14ac:dyDescent="0.25">
      <c r="A44" s="57">
        <v>24</v>
      </c>
      <c r="B44" s="30" t="s">
        <v>47</v>
      </c>
      <c r="C44" s="14">
        <v>10</v>
      </c>
      <c r="D44" s="10">
        <v>40</v>
      </c>
      <c r="E44" s="34"/>
      <c r="F44" s="34"/>
      <c r="G44" s="34"/>
      <c r="H44" s="10">
        <v>20</v>
      </c>
      <c r="I44" s="34"/>
      <c r="J44" s="34"/>
      <c r="K44" s="34"/>
      <c r="L44" s="34"/>
      <c r="M44" s="10">
        <f>10+10+10</f>
        <v>30</v>
      </c>
      <c r="N44" s="34"/>
      <c r="O44" s="10">
        <f>10</f>
        <v>10</v>
      </c>
      <c r="P44" s="34"/>
      <c r="Q44" s="10">
        <v>5</v>
      </c>
      <c r="R44" s="10">
        <f t="shared" si="4"/>
        <v>115</v>
      </c>
      <c r="S44" s="61">
        <f>RANK(R44,$R$24:$R$67,0)+2</f>
        <v>21</v>
      </c>
      <c r="T44" s="61">
        <f>RANK(R44,$R$6:$R$67,0)+2</f>
        <v>31</v>
      </c>
    </row>
    <row r="45" spans="1:20" x14ac:dyDescent="0.25">
      <c r="A45" s="57">
        <v>25</v>
      </c>
      <c r="B45" s="30" t="s">
        <v>74</v>
      </c>
      <c r="C45" s="14">
        <v>10</v>
      </c>
      <c r="D45" s="10">
        <v>40</v>
      </c>
      <c r="E45" s="34"/>
      <c r="F45" s="34"/>
      <c r="G45" s="34"/>
      <c r="H45" s="10">
        <v>20</v>
      </c>
      <c r="I45" s="34"/>
      <c r="J45" s="34"/>
      <c r="K45" s="34"/>
      <c r="L45" s="34"/>
      <c r="M45" s="10">
        <f>10+10+10</f>
        <v>30</v>
      </c>
      <c r="N45" s="34"/>
      <c r="O45" s="10">
        <f>0</f>
        <v>0</v>
      </c>
      <c r="P45" s="34"/>
      <c r="Q45" s="10">
        <v>15</v>
      </c>
      <c r="R45" s="10">
        <f t="shared" si="4"/>
        <v>115</v>
      </c>
      <c r="S45" s="61">
        <f>RANK(R45,$R$24:$R$67,0)+3</f>
        <v>22</v>
      </c>
      <c r="T45" s="61">
        <f>RANK(R45,$R$6:$R$67,0)+3</f>
        <v>32</v>
      </c>
    </row>
    <row r="46" spans="1:20" x14ac:dyDescent="0.25">
      <c r="A46" s="57">
        <v>21</v>
      </c>
      <c r="B46" s="30" t="s">
        <v>65</v>
      </c>
      <c r="C46" s="14">
        <v>10</v>
      </c>
      <c r="D46" s="10">
        <v>40</v>
      </c>
      <c r="E46" s="34"/>
      <c r="F46" s="34"/>
      <c r="G46" s="34"/>
      <c r="H46" s="10">
        <v>20</v>
      </c>
      <c r="I46" s="34"/>
      <c r="J46" s="34"/>
      <c r="K46" s="34"/>
      <c r="L46" s="34"/>
      <c r="M46" s="10">
        <f>10+10</f>
        <v>20</v>
      </c>
      <c r="N46" s="34"/>
      <c r="O46" s="10">
        <f>0</f>
        <v>0</v>
      </c>
      <c r="P46" s="34"/>
      <c r="Q46" s="10">
        <v>20</v>
      </c>
      <c r="R46" s="10">
        <f t="shared" si="4"/>
        <v>110</v>
      </c>
      <c r="S46" s="61">
        <f>RANK(R46,$R$24:$R$67,0)</f>
        <v>23</v>
      </c>
      <c r="T46" s="61">
        <f>RANK(R46,$R$6:$R$67,0)</f>
        <v>33</v>
      </c>
    </row>
    <row r="47" spans="1:20" x14ac:dyDescent="0.25">
      <c r="A47" s="57">
        <v>22</v>
      </c>
      <c r="B47" s="30" t="s">
        <v>55</v>
      </c>
      <c r="C47" s="14">
        <v>10</v>
      </c>
      <c r="D47" s="10">
        <v>40</v>
      </c>
      <c r="E47" s="34"/>
      <c r="F47" s="34"/>
      <c r="G47" s="34"/>
      <c r="H47" s="10">
        <v>10</v>
      </c>
      <c r="I47" s="34"/>
      <c r="J47" s="34"/>
      <c r="K47" s="34"/>
      <c r="L47" s="34"/>
      <c r="M47" s="10">
        <f>10+10</f>
        <v>20</v>
      </c>
      <c r="N47" s="34"/>
      <c r="O47" s="10">
        <f>10+10</f>
        <v>20</v>
      </c>
      <c r="P47" s="34"/>
      <c r="Q47" s="10">
        <v>5</v>
      </c>
      <c r="R47" s="10">
        <f t="shared" si="4"/>
        <v>105</v>
      </c>
      <c r="S47" s="61">
        <f>RANK(R47,$R$24:$R$67,0)</f>
        <v>24</v>
      </c>
      <c r="T47" s="61">
        <f>RANK(R47,$R$6:$R$67,0)</f>
        <v>34</v>
      </c>
    </row>
    <row r="48" spans="1:20" x14ac:dyDescent="0.25">
      <c r="A48" s="57">
        <v>27</v>
      </c>
      <c r="B48" s="30" t="s">
        <v>49</v>
      </c>
      <c r="C48" s="14">
        <v>10</v>
      </c>
      <c r="D48" s="10">
        <v>40</v>
      </c>
      <c r="E48" s="34"/>
      <c r="F48" s="34"/>
      <c r="G48" s="34"/>
      <c r="H48" s="10">
        <v>10</v>
      </c>
      <c r="I48" s="34"/>
      <c r="J48" s="34"/>
      <c r="K48" s="34"/>
      <c r="L48" s="34"/>
      <c r="M48" s="10">
        <f>10+10+10</f>
        <v>30</v>
      </c>
      <c r="N48" s="34"/>
      <c r="O48" s="10">
        <f>10</f>
        <v>10</v>
      </c>
      <c r="P48" s="34"/>
      <c r="Q48" s="10">
        <v>5</v>
      </c>
      <c r="R48" s="10">
        <f t="shared" si="4"/>
        <v>105</v>
      </c>
      <c r="S48" s="61">
        <f>RANK(R48,$R$24:$R$67,0)+1</f>
        <v>25</v>
      </c>
      <c r="T48" s="61">
        <f>RANK(R48,$R$6:$R$67,0)+2</f>
        <v>36</v>
      </c>
    </row>
    <row r="49" spans="1:20" x14ac:dyDescent="0.25">
      <c r="A49" s="57">
        <v>23</v>
      </c>
      <c r="B49" s="30" t="s">
        <v>46</v>
      </c>
      <c r="C49" s="14">
        <v>10</v>
      </c>
      <c r="D49" s="10">
        <v>40</v>
      </c>
      <c r="E49" s="34"/>
      <c r="F49" s="34"/>
      <c r="G49" s="34"/>
      <c r="H49" s="10">
        <v>20</v>
      </c>
      <c r="I49" s="34"/>
      <c r="J49" s="34"/>
      <c r="K49" s="34"/>
      <c r="L49" s="34"/>
      <c r="M49" s="10">
        <f>10+10</f>
        <v>20</v>
      </c>
      <c r="N49" s="34"/>
      <c r="O49" s="10">
        <f>10</f>
        <v>10</v>
      </c>
      <c r="P49" s="34"/>
      <c r="Q49" s="10">
        <v>5</v>
      </c>
      <c r="R49" s="10">
        <f t="shared" si="4"/>
        <v>105</v>
      </c>
      <c r="S49" s="61">
        <f>RANK(R49,$R$24:$R$67,0)+2</f>
        <v>26</v>
      </c>
      <c r="T49" s="61">
        <f>RANK(R49,$R$6:$R$67,0)+4</f>
        <v>38</v>
      </c>
    </row>
    <row r="50" spans="1:20" x14ac:dyDescent="0.25">
      <c r="A50" s="57">
        <v>29</v>
      </c>
      <c r="B50" s="30" t="s">
        <v>52</v>
      </c>
      <c r="C50" s="14">
        <v>0</v>
      </c>
      <c r="D50" s="10">
        <v>40</v>
      </c>
      <c r="E50" s="34"/>
      <c r="F50" s="34"/>
      <c r="G50" s="34"/>
      <c r="H50" s="10">
        <v>10</v>
      </c>
      <c r="I50" s="34"/>
      <c r="J50" s="34"/>
      <c r="K50" s="34"/>
      <c r="L50" s="34"/>
      <c r="M50" s="10">
        <f>10+10+10</f>
        <v>30</v>
      </c>
      <c r="N50" s="34"/>
      <c r="O50" s="10">
        <f>10</f>
        <v>10</v>
      </c>
      <c r="P50" s="34"/>
      <c r="Q50" s="10">
        <v>5</v>
      </c>
      <c r="R50" s="10">
        <f t="shared" si="4"/>
        <v>95</v>
      </c>
      <c r="S50" s="61">
        <f>RANK(R50,$R$24:$R$67,0)</f>
        <v>27</v>
      </c>
      <c r="T50" s="61">
        <f>RANK(R50,$R$6:$R$67,0)+1</f>
        <v>40</v>
      </c>
    </row>
    <row r="51" spans="1:20" x14ac:dyDescent="0.25">
      <c r="A51" s="57">
        <v>26</v>
      </c>
      <c r="B51" s="30" t="s">
        <v>61</v>
      </c>
      <c r="C51" s="14">
        <v>0</v>
      </c>
      <c r="D51" s="10">
        <v>40</v>
      </c>
      <c r="E51" s="34"/>
      <c r="F51" s="34"/>
      <c r="G51" s="34"/>
      <c r="H51" s="10">
        <v>20</v>
      </c>
      <c r="I51" s="34"/>
      <c r="J51" s="34"/>
      <c r="K51" s="34"/>
      <c r="L51" s="34"/>
      <c r="M51" s="10">
        <f>10+10</f>
        <v>20</v>
      </c>
      <c r="N51" s="34"/>
      <c r="O51" s="10">
        <f>10</f>
        <v>10</v>
      </c>
      <c r="P51" s="34"/>
      <c r="Q51" s="10">
        <v>5</v>
      </c>
      <c r="R51" s="10">
        <f t="shared" si="4"/>
        <v>95</v>
      </c>
      <c r="S51" s="61">
        <f>RANK(R51,$R$24:$R$67,0)+1</f>
        <v>28</v>
      </c>
      <c r="T51" s="61">
        <f>RANK(R51,$R$6:$R$67,0)+2</f>
        <v>41</v>
      </c>
    </row>
    <row r="52" spans="1:20" x14ac:dyDescent="0.25">
      <c r="A52" s="57">
        <v>28</v>
      </c>
      <c r="B52" s="30" t="s">
        <v>60</v>
      </c>
      <c r="C52" s="14">
        <v>10</v>
      </c>
      <c r="D52" s="10">
        <v>40</v>
      </c>
      <c r="E52" s="34"/>
      <c r="F52" s="34"/>
      <c r="G52" s="34"/>
      <c r="H52" s="10">
        <v>20</v>
      </c>
      <c r="I52" s="34"/>
      <c r="J52" s="34"/>
      <c r="K52" s="34"/>
      <c r="L52" s="34"/>
      <c r="M52" s="10">
        <f>10+10</f>
        <v>20</v>
      </c>
      <c r="N52" s="34"/>
      <c r="O52" s="10">
        <f>0</f>
        <v>0</v>
      </c>
      <c r="P52" s="34"/>
      <c r="Q52" s="10">
        <v>5</v>
      </c>
      <c r="R52" s="10">
        <f t="shared" si="4"/>
        <v>95</v>
      </c>
      <c r="S52" s="61">
        <f>RANK(R52,$R$24:$R$67,0)+2</f>
        <v>29</v>
      </c>
      <c r="T52" s="61">
        <f>RANK(R52,$R$6:$R$67,0)+3</f>
        <v>42</v>
      </c>
    </row>
    <row r="53" spans="1:20" ht="21.75" customHeight="1" x14ac:dyDescent="0.25">
      <c r="A53" s="57">
        <v>30</v>
      </c>
      <c r="B53" s="30" t="s">
        <v>63</v>
      </c>
      <c r="C53" s="66">
        <v>0</v>
      </c>
      <c r="D53" s="10">
        <v>40</v>
      </c>
      <c r="E53" s="34"/>
      <c r="F53" s="34"/>
      <c r="G53" s="34"/>
      <c r="H53" s="36">
        <v>10</v>
      </c>
      <c r="I53" s="34"/>
      <c r="J53" s="34"/>
      <c r="K53" s="34"/>
      <c r="L53" s="34"/>
      <c r="M53" s="36">
        <f>10+10</f>
        <v>20</v>
      </c>
      <c r="N53" s="34"/>
      <c r="O53" s="36">
        <f>10</f>
        <v>10</v>
      </c>
      <c r="P53" s="34"/>
      <c r="Q53" s="10">
        <v>5</v>
      </c>
      <c r="R53" s="10">
        <f t="shared" si="4"/>
        <v>85</v>
      </c>
      <c r="S53" s="61">
        <f>RANK(R53,$R$24:$R$67,0)</f>
        <v>30</v>
      </c>
      <c r="T53" s="61">
        <f>RANK(R53,$R$6:$R$67,0)</f>
        <v>43</v>
      </c>
    </row>
    <row r="54" spans="1:20" x14ac:dyDescent="0.25">
      <c r="A54" s="57">
        <v>31</v>
      </c>
      <c r="B54" s="30" t="s">
        <v>53</v>
      </c>
      <c r="C54" s="66">
        <v>0</v>
      </c>
      <c r="D54" s="10">
        <v>40</v>
      </c>
      <c r="E54" s="34"/>
      <c r="F54" s="34"/>
      <c r="G54" s="34"/>
      <c r="H54" s="36">
        <v>20</v>
      </c>
      <c r="I54" s="34"/>
      <c r="J54" s="34"/>
      <c r="K54" s="34"/>
      <c r="L54" s="34"/>
      <c r="M54" s="36">
        <f>10</f>
        <v>10</v>
      </c>
      <c r="N54" s="34"/>
      <c r="O54" s="36">
        <f>10</f>
        <v>10</v>
      </c>
      <c r="P54" s="34"/>
      <c r="Q54" s="10">
        <v>5</v>
      </c>
      <c r="R54" s="10">
        <f t="shared" si="4"/>
        <v>85</v>
      </c>
      <c r="S54" s="61">
        <f>RANK(R54,$R$24:$R$67,0)+1</f>
        <v>31</v>
      </c>
      <c r="T54" s="61">
        <f>RANK(R54,$R$6:$R$67,0)+1</f>
        <v>44</v>
      </c>
    </row>
    <row r="55" spans="1:20" x14ac:dyDescent="0.25">
      <c r="A55" s="57">
        <v>32</v>
      </c>
      <c r="B55" s="30" t="s">
        <v>75</v>
      </c>
      <c r="C55" s="66">
        <v>0</v>
      </c>
      <c r="D55" s="10">
        <v>40</v>
      </c>
      <c r="E55" s="34"/>
      <c r="F55" s="34"/>
      <c r="G55" s="34"/>
      <c r="H55" s="36">
        <v>20</v>
      </c>
      <c r="I55" s="34"/>
      <c r="J55" s="34"/>
      <c r="K55" s="34"/>
      <c r="L55" s="34"/>
      <c r="M55" s="36">
        <f>10</f>
        <v>10</v>
      </c>
      <c r="N55" s="34"/>
      <c r="O55" s="36">
        <f>10</f>
        <v>10</v>
      </c>
      <c r="P55" s="34"/>
      <c r="Q55" s="10">
        <v>5</v>
      </c>
      <c r="R55" s="10">
        <f t="shared" si="4"/>
        <v>85</v>
      </c>
      <c r="S55" s="61">
        <f>RANK(R55,$R$24:$R$67,0)+1</f>
        <v>31</v>
      </c>
      <c r="T55" s="61">
        <f>RANK(R55,$R$6:$R$67,0)+1</f>
        <v>44</v>
      </c>
    </row>
    <row r="56" spans="1:20" x14ac:dyDescent="0.25">
      <c r="A56" s="57">
        <v>33</v>
      </c>
      <c r="B56" s="30" t="s">
        <v>50</v>
      </c>
      <c r="C56" s="66">
        <v>10</v>
      </c>
      <c r="D56" s="10">
        <v>40</v>
      </c>
      <c r="E56" s="34"/>
      <c r="F56" s="34"/>
      <c r="G56" s="34"/>
      <c r="H56" s="36">
        <v>10</v>
      </c>
      <c r="I56" s="34"/>
      <c r="J56" s="34"/>
      <c r="K56" s="34"/>
      <c r="L56" s="34"/>
      <c r="M56" s="36">
        <f>10</f>
        <v>10</v>
      </c>
      <c r="N56" s="34"/>
      <c r="O56" s="36">
        <f>10</f>
        <v>10</v>
      </c>
      <c r="P56" s="34"/>
      <c r="Q56" s="10">
        <v>5</v>
      </c>
      <c r="R56" s="10">
        <f t="shared" si="4"/>
        <v>85</v>
      </c>
      <c r="S56" s="61">
        <f>RANK(R56,$R$24:$R$67,0)+3</f>
        <v>33</v>
      </c>
      <c r="T56" s="61">
        <f>RANK(R56,$R$6:$R$67,0)+3</f>
        <v>46</v>
      </c>
    </row>
    <row r="57" spans="1:20" x14ac:dyDescent="0.25">
      <c r="A57" s="57">
        <v>34</v>
      </c>
      <c r="B57" s="30" t="s">
        <v>78</v>
      </c>
      <c r="C57" s="66">
        <v>0</v>
      </c>
      <c r="D57" s="10">
        <v>40</v>
      </c>
      <c r="E57" s="34"/>
      <c r="F57" s="34"/>
      <c r="G57" s="34"/>
      <c r="H57" s="36">
        <v>20</v>
      </c>
      <c r="I57" s="34"/>
      <c r="J57" s="34"/>
      <c r="K57" s="34"/>
      <c r="L57" s="34"/>
      <c r="M57" s="36">
        <f>10+10</f>
        <v>20</v>
      </c>
      <c r="N57" s="34"/>
      <c r="O57" s="36">
        <f>0</f>
        <v>0</v>
      </c>
      <c r="P57" s="34"/>
      <c r="Q57" s="10">
        <v>5</v>
      </c>
      <c r="R57" s="10">
        <f t="shared" si="4"/>
        <v>85</v>
      </c>
      <c r="S57" s="61">
        <f>RANK(R57,$R$24:$R$67,0)+4</f>
        <v>34</v>
      </c>
      <c r="T57" s="61">
        <f>RANK(R57,$R$6:$R$67,0)+6</f>
        <v>49</v>
      </c>
    </row>
    <row r="58" spans="1:20" x14ac:dyDescent="0.25">
      <c r="A58" s="57">
        <v>35</v>
      </c>
      <c r="B58" s="30" t="s">
        <v>68</v>
      </c>
      <c r="C58" s="66">
        <v>10</v>
      </c>
      <c r="D58" s="10">
        <v>40</v>
      </c>
      <c r="E58" s="34"/>
      <c r="F58" s="34"/>
      <c r="G58" s="34"/>
      <c r="H58" s="36">
        <v>20</v>
      </c>
      <c r="I58" s="34"/>
      <c r="J58" s="34"/>
      <c r="K58" s="34"/>
      <c r="L58" s="34"/>
      <c r="M58" s="36">
        <v>10</v>
      </c>
      <c r="N58" s="34"/>
      <c r="O58" s="36">
        <f>0</f>
        <v>0</v>
      </c>
      <c r="P58" s="34"/>
      <c r="Q58" s="10">
        <v>5</v>
      </c>
      <c r="R58" s="10">
        <f t="shared" si="4"/>
        <v>85</v>
      </c>
      <c r="S58" s="61">
        <f>RANK(R58,$R$24:$R$67,0)+5</f>
        <v>35</v>
      </c>
      <c r="T58" s="61">
        <f>RANK(R58,$R$6:$R$67,0)+7</f>
        <v>50</v>
      </c>
    </row>
    <row r="59" spans="1:20" x14ac:dyDescent="0.25">
      <c r="A59" s="57">
        <v>36</v>
      </c>
      <c r="B59" s="30" t="s">
        <v>83</v>
      </c>
      <c r="C59" s="14">
        <v>0</v>
      </c>
      <c r="D59" s="10">
        <v>40</v>
      </c>
      <c r="E59" s="34"/>
      <c r="F59" s="34"/>
      <c r="G59" s="34"/>
      <c r="H59" s="10">
        <v>10</v>
      </c>
      <c r="I59" s="34"/>
      <c r="J59" s="34"/>
      <c r="K59" s="34"/>
      <c r="L59" s="34"/>
      <c r="M59" s="10">
        <f>10</f>
        <v>10</v>
      </c>
      <c r="N59" s="34"/>
      <c r="O59" s="10">
        <f>10</f>
        <v>10</v>
      </c>
      <c r="P59" s="34"/>
      <c r="Q59" s="10">
        <v>5</v>
      </c>
      <c r="R59" s="10">
        <f t="shared" si="4"/>
        <v>75</v>
      </c>
      <c r="S59" s="61">
        <f>RANK(R59,$R$24:$R$67,0)</f>
        <v>36</v>
      </c>
      <c r="T59" s="61">
        <f>RANK(R59,$R$6:$R$67,0)</f>
        <v>51</v>
      </c>
    </row>
    <row r="60" spans="1:20" x14ac:dyDescent="0.25">
      <c r="A60" s="57">
        <v>37</v>
      </c>
      <c r="B60" s="30" t="s">
        <v>86</v>
      </c>
      <c r="C60" s="14">
        <v>0</v>
      </c>
      <c r="D60" s="10">
        <v>40</v>
      </c>
      <c r="E60" s="34"/>
      <c r="F60" s="34"/>
      <c r="G60" s="34"/>
      <c r="H60" s="10">
        <v>10</v>
      </c>
      <c r="I60" s="34"/>
      <c r="J60" s="34"/>
      <c r="K60" s="34"/>
      <c r="L60" s="34"/>
      <c r="M60" s="10">
        <f>10</f>
        <v>10</v>
      </c>
      <c r="N60" s="34"/>
      <c r="O60" s="10">
        <f>10</f>
        <v>10</v>
      </c>
      <c r="P60" s="34"/>
      <c r="Q60" s="10">
        <v>5</v>
      </c>
      <c r="R60" s="10">
        <f t="shared" si="4"/>
        <v>75</v>
      </c>
      <c r="S60" s="61">
        <f>RANK(R60,$R$24:$R$67,0)</f>
        <v>36</v>
      </c>
      <c r="T60" s="61">
        <f>RANK(R60,$R$6:$R$67,0)</f>
        <v>51</v>
      </c>
    </row>
    <row r="61" spans="1:20" s="25" customFormat="1" ht="20.25" customHeight="1" x14ac:dyDescent="0.25">
      <c r="A61" s="57">
        <v>38</v>
      </c>
      <c r="B61" s="30" t="s">
        <v>88</v>
      </c>
      <c r="C61" s="10">
        <v>0</v>
      </c>
      <c r="D61" s="10">
        <v>40</v>
      </c>
      <c r="E61" s="34"/>
      <c r="F61" s="34"/>
      <c r="G61" s="34"/>
      <c r="H61" s="10">
        <v>10</v>
      </c>
      <c r="I61" s="34"/>
      <c r="J61" s="34"/>
      <c r="K61" s="34"/>
      <c r="L61" s="34"/>
      <c r="M61" s="10">
        <f>10+10</f>
        <v>20</v>
      </c>
      <c r="N61" s="34"/>
      <c r="O61" s="10">
        <f>0</f>
        <v>0</v>
      </c>
      <c r="P61" s="34"/>
      <c r="Q61" s="10">
        <v>5</v>
      </c>
      <c r="R61" s="10">
        <f t="shared" si="4"/>
        <v>75</v>
      </c>
      <c r="S61" s="61">
        <f>RANK(R61,$R$24:$R$67,0)+2</f>
        <v>38</v>
      </c>
      <c r="T61" s="61">
        <f>RANK(R61,$R$6:$R$67,0)+3</f>
        <v>54</v>
      </c>
    </row>
    <row r="62" spans="1:20" x14ac:dyDescent="0.25">
      <c r="A62" s="57">
        <v>41</v>
      </c>
      <c r="B62" s="30" t="s">
        <v>72</v>
      </c>
      <c r="C62" s="14">
        <v>0</v>
      </c>
      <c r="D62" s="10">
        <v>40</v>
      </c>
      <c r="E62" s="34"/>
      <c r="F62" s="34"/>
      <c r="G62" s="34"/>
      <c r="H62" s="10">
        <v>10</v>
      </c>
      <c r="I62" s="34"/>
      <c r="J62" s="34"/>
      <c r="K62" s="34"/>
      <c r="L62" s="34"/>
      <c r="M62" s="10">
        <f>10+10</f>
        <v>20</v>
      </c>
      <c r="N62" s="34"/>
      <c r="O62" s="10">
        <f>0</f>
        <v>0</v>
      </c>
      <c r="P62" s="34"/>
      <c r="Q62" s="10">
        <v>5</v>
      </c>
      <c r="R62" s="10">
        <f t="shared" si="4"/>
        <v>75</v>
      </c>
      <c r="S62" s="61">
        <f>RANK(R62,$R$24:$R$67,0)+2</f>
        <v>38</v>
      </c>
      <c r="T62" s="61">
        <f>RANK(R62,$R$6:$R$67,0)+3</f>
        <v>54</v>
      </c>
    </row>
    <row r="63" spans="1:20" x14ac:dyDescent="0.25">
      <c r="A63" s="57">
        <v>39</v>
      </c>
      <c r="B63" s="30" t="s">
        <v>51</v>
      </c>
      <c r="C63" s="14">
        <v>0</v>
      </c>
      <c r="D63" s="10">
        <v>40</v>
      </c>
      <c r="E63" s="34"/>
      <c r="F63" s="34"/>
      <c r="G63" s="34"/>
      <c r="H63" s="10">
        <v>10</v>
      </c>
      <c r="I63" s="34"/>
      <c r="J63" s="34"/>
      <c r="K63" s="34"/>
      <c r="L63" s="34"/>
      <c r="M63" s="10">
        <f>10</f>
        <v>10</v>
      </c>
      <c r="N63" s="34"/>
      <c r="O63" s="10">
        <f>0</f>
        <v>0</v>
      </c>
      <c r="P63" s="34"/>
      <c r="Q63" s="10">
        <v>5</v>
      </c>
      <c r="R63" s="10">
        <f t="shared" si="4"/>
        <v>65</v>
      </c>
      <c r="S63" s="61">
        <f>RANK(R63,$R$24:$R$67,0)</f>
        <v>40</v>
      </c>
      <c r="T63" s="61">
        <f>RANK(R63,$R$6:$R$67,0)+1</f>
        <v>57</v>
      </c>
    </row>
    <row r="64" spans="1:20" x14ac:dyDescent="0.25">
      <c r="A64" s="57">
        <v>40</v>
      </c>
      <c r="B64" s="30" t="s">
        <v>67</v>
      </c>
      <c r="C64" s="14">
        <v>0</v>
      </c>
      <c r="D64" s="10">
        <v>40</v>
      </c>
      <c r="E64" s="34"/>
      <c r="F64" s="34"/>
      <c r="G64" s="34"/>
      <c r="H64" s="10">
        <v>10</v>
      </c>
      <c r="I64" s="34"/>
      <c r="J64" s="34"/>
      <c r="K64" s="34"/>
      <c r="L64" s="34"/>
      <c r="M64" s="10">
        <f>10</f>
        <v>10</v>
      </c>
      <c r="N64" s="34"/>
      <c r="O64" s="10">
        <f>0</f>
        <v>0</v>
      </c>
      <c r="P64" s="34"/>
      <c r="Q64" s="10">
        <v>5</v>
      </c>
      <c r="R64" s="10">
        <f t="shared" si="4"/>
        <v>65</v>
      </c>
      <c r="S64" s="61">
        <f>RANK(R64,$R$24:$R$67,0)</f>
        <v>40</v>
      </c>
      <c r="T64" s="61">
        <f>RANK(R64,$R$6:$R$67,0)+1</f>
        <v>57</v>
      </c>
    </row>
    <row r="65" spans="1:20" x14ac:dyDescent="0.25">
      <c r="A65" s="57">
        <v>42</v>
      </c>
      <c r="B65" s="30" t="s">
        <v>82</v>
      </c>
      <c r="C65" s="14">
        <v>0</v>
      </c>
      <c r="D65" s="10">
        <v>40</v>
      </c>
      <c r="E65" s="34"/>
      <c r="F65" s="34"/>
      <c r="G65" s="34"/>
      <c r="H65" s="10">
        <v>10</v>
      </c>
      <c r="I65" s="34"/>
      <c r="J65" s="34"/>
      <c r="K65" s="34"/>
      <c r="L65" s="34"/>
      <c r="M65" s="10">
        <f>10</f>
        <v>10</v>
      </c>
      <c r="N65" s="34"/>
      <c r="O65" s="10">
        <f>0</f>
        <v>0</v>
      </c>
      <c r="P65" s="34"/>
      <c r="Q65" s="10">
        <v>5</v>
      </c>
      <c r="R65" s="10">
        <f t="shared" si="4"/>
        <v>65</v>
      </c>
      <c r="S65" s="61">
        <f>RANK(R65,$R$24:$R$67,0)</f>
        <v>40</v>
      </c>
      <c r="T65" s="61">
        <f>RANK(R65,$R$6:$R$67,0)+1</f>
        <v>57</v>
      </c>
    </row>
    <row r="66" spans="1:20" x14ac:dyDescent="0.25">
      <c r="A66" s="57">
        <v>43</v>
      </c>
      <c r="B66" s="30" t="s">
        <v>57</v>
      </c>
      <c r="C66" s="14">
        <v>0</v>
      </c>
      <c r="D66" s="10">
        <v>40</v>
      </c>
      <c r="E66" s="34"/>
      <c r="F66" s="34"/>
      <c r="G66" s="34"/>
      <c r="H66" s="10">
        <v>10</v>
      </c>
      <c r="I66" s="34"/>
      <c r="J66" s="34"/>
      <c r="K66" s="34"/>
      <c r="L66" s="34"/>
      <c r="M66" s="10">
        <f>10</f>
        <v>10</v>
      </c>
      <c r="N66" s="34"/>
      <c r="O66" s="10">
        <f>0</f>
        <v>0</v>
      </c>
      <c r="P66" s="34"/>
      <c r="Q66" s="10">
        <v>5</v>
      </c>
      <c r="R66" s="10">
        <f t="shared" si="4"/>
        <v>65</v>
      </c>
      <c r="S66" s="61">
        <f>RANK(R66,$R$24:$R$67,0)</f>
        <v>40</v>
      </c>
      <c r="T66" s="61">
        <f>RANK(R66,$R$6:$R$67,0)+1</f>
        <v>57</v>
      </c>
    </row>
    <row r="67" spans="1:20" x14ac:dyDescent="0.25">
      <c r="A67" s="57">
        <v>44</v>
      </c>
      <c r="B67" s="30" t="s">
        <v>58</v>
      </c>
      <c r="C67" s="14">
        <v>10</v>
      </c>
      <c r="D67" s="10">
        <v>0</v>
      </c>
      <c r="E67" s="34"/>
      <c r="F67" s="34"/>
      <c r="G67" s="34"/>
      <c r="H67" s="10">
        <v>20</v>
      </c>
      <c r="I67" s="34"/>
      <c r="J67" s="34"/>
      <c r="K67" s="34"/>
      <c r="L67" s="34"/>
      <c r="M67" s="10">
        <f>0</f>
        <v>0</v>
      </c>
      <c r="N67" s="34"/>
      <c r="O67" s="10">
        <f>10</f>
        <v>10</v>
      </c>
      <c r="P67" s="34"/>
      <c r="Q67" s="10">
        <v>5</v>
      </c>
      <c r="R67" s="10">
        <f t="shared" si="4"/>
        <v>45</v>
      </c>
      <c r="S67" s="61">
        <f>RANK(R67,$R$24:$R$67,0)</f>
        <v>44</v>
      </c>
      <c r="T67" s="61">
        <f>RANK(R67,$R$6:$R$67,0)</f>
        <v>61</v>
      </c>
    </row>
    <row r="69" spans="1:20" x14ac:dyDescent="0.25">
      <c r="B69" t="s">
        <v>216</v>
      </c>
    </row>
    <row r="71" spans="1:20" x14ac:dyDescent="0.25">
      <c r="B71" t="s">
        <v>209</v>
      </c>
      <c r="D71" t="s">
        <v>212</v>
      </c>
    </row>
    <row r="72" spans="1:20" x14ac:dyDescent="0.25">
      <c r="D72" t="s">
        <v>213</v>
      </c>
    </row>
    <row r="74" spans="1:20" x14ac:dyDescent="0.25">
      <c r="B74" t="s">
        <v>210</v>
      </c>
      <c r="D74" t="s">
        <v>16</v>
      </c>
    </row>
    <row r="76" spans="1:20" x14ac:dyDescent="0.25">
      <c r="B76" t="s">
        <v>214</v>
      </c>
      <c r="D76" t="s">
        <v>29</v>
      </c>
    </row>
    <row r="78" spans="1:20" x14ac:dyDescent="0.25">
      <c r="B78" t="s">
        <v>215</v>
      </c>
      <c r="D78" t="s">
        <v>9</v>
      </c>
    </row>
  </sheetData>
  <sortState ref="A24:T67">
    <sortCondition descending="1" ref="R24:R67"/>
  </sortState>
  <mergeCells count="11">
    <mergeCell ref="T2:T4"/>
    <mergeCell ref="A1:T1"/>
    <mergeCell ref="M2:N2"/>
    <mergeCell ref="R2:R4"/>
    <mergeCell ref="S2:S4"/>
    <mergeCell ref="P2:Q2"/>
    <mergeCell ref="C3:F3"/>
    <mergeCell ref="B2:B4"/>
    <mergeCell ref="A2:A4"/>
    <mergeCell ref="I3:L3"/>
    <mergeCell ref="C2:L2"/>
  </mergeCells>
  <phoneticPr fontId="4" type="noConversion"/>
  <hyperlinks>
    <hyperlink ref="B22" r:id="rId1" display="http://www.krskstate.ru/msu/terdel/0/doc/51"/>
    <hyperlink ref="B16" r:id="rId2" display="http://www.krskstate.ru/msu/terdel/0/doc/8"/>
    <hyperlink ref="B19" r:id="rId3" display="http://www.krskstate.ru/msu/terdel/0/doc/4"/>
    <hyperlink ref="B11" r:id="rId4" display="http://www.krskstate.ru/msu/terdel/0/doc/22"/>
    <hyperlink ref="B13" r:id="rId5" display="http://www.krskstate.ru/msu/terdel/0/doc/7"/>
    <hyperlink ref="B9" r:id="rId6" display="http://www.krskstate.ru/msu/terdel/0/doc/6"/>
    <hyperlink ref="B6" r:id="rId7" display="http://www.krskstate.ru/msu/terdel/0/doc/2"/>
    <hyperlink ref="B8" r:id="rId8" display="http://www.krskstate.ru/msu/terdel/0/doc/52"/>
    <hyperlink ref="B14" r:id="rId9" display="http://www.krskstate.ru/msu/terdel/0/doc/42"/>
    <hyperlink ref="B7" r:id="rId10" display="http://www.krskstate.ru/msu/terdel/0/doc/11"/>
    <hyperlink ref="B17" r:id="rId11" display="http://www.krskstate.ru/msu/terdel/0/doc/53"/>
    <hyperlink ref="B15" r:id="rId12" display="http://www.krskstate.ru/msu/terdel/0/doc/63"/>
    <hyperlink ref="B10" r:id="rId13" display="http://www.krskstate.ru/msu/terdel/0/doc/64"/>
    <hyperlink ref="B21" r:id="rId14" display="http://www.krskstate.ru/msu/terdel/0/doc/61"/>
    <hyperlink ref="B24" r:id="rId15" display="http://www.krskstate.ru/msu/terdel/0/doc/12"/>
    <hyperlink ref="B42" r:id="rId16" display="http://www.krskstate.ru/msu/terdel/0/doc/34"/>
    <hyperlink ref="B56" r:id="rId17" display="http://www.krskstate.ru/msu/terdel/0/doc/15"/>
    <hyperlink ref="B63" r:id="rId18" display="http://www.krskstate.ru/msu/terdel/0/doc/44"/>
    <hyperlink ref="B54" r:id="rId19" display="http://www.krskstate.ru/msu/terdel/0/doc/9"/>
    <hyperlink ref="B43" r:id="rId20" display="http://www.krskstate.ru/msu/terdel/0/doc/20"/>
    <hyperlink ref="B47" r:id="rId21" display="http://www.krskstate.ru/msu/terdel/0/doc/56"/>
    <hyperlink ref="B66" r:id="rId22" display="http://www.krskstate.ru/msu/terdel/0/doc/24"/>
    <hyperlink ref="B67" r:id="rId23" display="http://www.krskstate.ru/msu/terdel/0/doc/36"/>
    <hyperlink ref="B52" r:id="rId24" display="http://www.krskstate.ru/msu/terdel/0/doc/40"/>
    <hyperlink ref="B28" r:id="rId25" display="http://www.krskstate.ru/msu/terdel/0/doc/30"/>
    <hyperlink ref="B53" r:id="rId26" display="http://www.krskstate.ru/msu/terdel/0/doc/45"/>
    <hyperlink ref="B25" r:id="rId27" display="http://www.krskstate.ru/msu/terdel/0/doc/46"/>
    <hyperlink ref="B46" r:id="rId28" display="http://www.krskstate.ru/msu/terdel/0/doc/28"/>
    <hyperlink ref="B33" r:id="rId29" display="http://www.krskstate.ru/msu/terdel/0/doc/37"/>
    <hyperlink ref="B64" r:id="rId30" display="http://www.krskstate.ru/msu/terdel/0/doc/27"/>
    <hyperlink ref="B58" r:id="rId31" display="http://www.krskstate.ru/msu/terdel/0/doc/13"/>
    <hyperlink ref="B32" r:id="rId32" display="http://www.krskstate.ru/msu/terdel/0/doc/33"/>
    <hyperlink ref="B62" r:id="rId33" display="http://www.krskstate.ru/msu/terdel/0/doc/10"/>
    <hyperlink ref="B55" r:id="rId34" display="http://www.krskstate.ru/msu/terdel/0/doc/19"/>
    <hyperlink ref="B30" r:id="rId35" display="http://www.krskstate.ru/msu/terdel/0/doc/32"/>
    <hyperlink ref="B29" r:id="rId36" display="http://www.krskstate.ru/msu/terdel/0/doc/26"/>
    <hyperlink ref="B57" r:id="rId37" display="http://www.krskstate.ru/msu/terdel/0/doc/31"/>
    <hyperlink ref="B36" r:id="rId38" display="http://www.krskstate.ru/msu/terdel/0/doc/38"/>
    <hyperlink ref="B37" r:id="rId39" display="http://www.krskstate.ru/msu/terdel/0/doc/48"/>
    <hyperlink ref="B65" r:id="rId40" display="http://www.krskstate.ru/msu/terdel/0/doc/21"/>
    <hyperlink ref="B59" r:id="rId41" display="http://www.krskstate.ru/msu/terdel/0/doc/49"/>
    <hyperlink ref="B27" r:id="rId42" display="http://www.krskstate.ru/msu/terdel/0/doc/35"/>
    <hyperlink ref="B26" r:id="rId43" display="http://www.krskstate.ru/msu/terdel/0/doc/39"/>
    <hyperlink ref="B60" r:id="rId44" display="http://www.krskstate.ru/msu/terdel/0/doc/57"/>
    <hyperlink ref="B39" r:id="rId45" display="http://www.krskstate.ru/msu/terdel/0/doc/14"/>
    <hyperlink ref="B61" r:id="rId46" display="http://www.krskstate.ru/msu/terdel/0/doc/59"/>
    <hyperlink ref="B31" r:id="rId47" display="http://www.krskstate.ru/msu/terdel/0/doc/54"/>
    <hyperlink ref="B18" r:id="rId48" display="http://www.krskstate.ru/msu/terdel/0/doc/5"/>
    <hyperlink ref="B20" r:id="rId49" display="http://www.krskstate.ru/msu/terdel/0/doc/62"/>
    <hyperlink ref="B34" r:id="rId50" display="http://www.krskstate.ru/msu/terdel/0/doc/23"/>
    <hyperlink ref="B35" r:id="rId51" display="http://www.krskstate.ru/msu/terdel/0/doc/47"/>
    <hyperlink ref="B38" r:id="rId52" display="http://www.krskstate.ru/msu/terdel/0/doc/18"/>
    <hyperlink ref="B40" r:id="rId53" display="http://www.krskstate.ru/msu/terdel/0/doc/55"/>
    <hyperlink ref="B41" r:id="rId54" display="http://www.krskstate.ru/msu/terdel/0/doc/58"/>
    <hyperlink ref="B44" r:id="rId55" display="http://www.krskstate.ru/msu/terdel/0/doc/25"/>
    <hyperlink ref="B45" r:id="rId56" display="http://www.krskstate.ru/msu/terdel/0/doc/41"/>
    <hyperlink ref="B49" r:id="rId57" display="http://www.krskstate.ru/msu/terdel/0/doc/60"/>
    <hyperlink ref="B48" r:id="rId58" display="http://www.krskstate.ru/msu/terdel/0/doc/17"/>
    <hyperlink ref="B50" r:id="rId59" display="http://www.krskstate.ru/msu/terdel/0/doc/16"/>
    <hyperlink ref="B12" r:id="rId60" display="http://www.krskstate.ru/msu/terdel/0/doc/50"/>
  </hyperlinks>
  <pageMargins left="0.70866141732283472" right="0.70866141732283472" top="0.74803149606299213" bottom="0.74803149606299213" header="0.31496062992125984" footer="0.31496062992125984"/>
  <pageSetup paperSize="9" scale="37" fitToHeight="2" orientation="landscape" r:id="rId61"/>
  <ignoredErrors>
    <ignoredError sqref="O17:O18 O20 M16 S17:T17 S20 O52 M48:M49 M39:M40 S32:S35 S41:S42 S51 S49 T32:T33 T34:T35 T41:T42 T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5" zoomScaleNormal="85" workbookViewId="0">
      <selection activeCell="H5" sqref="H5"/>
    </sheetView>
  </sheetViews>
  <sheetFormatPr defaultRowHeight="15" x14ac:dyDescent="0.25"/>
  <cols>
    <col min="1" max="1" width="20.42578125" customWidth="1"/>
    <col min="2" max="2" width="15" customWidth="1"/>
    <col min="3" max="3" width="29.140625" customWidth="1"/>
  </cols>
  <sheetData>
    <row r="1" spans="1:8" ht="55.5" customHeight="1" x14ac:dyDescent="0.25">
      <c r="A1" s="27" t="s">
        <v>207</v>
      </c>
      <c r="B1" s="28">
        <v>43709</v>
      </c>
      <c r="C1" s="28">
        <v>43831</v>
      </c>
      <c r="D1" s="27" t="s">
        <v>206</v>
      </c>
      <c r="E1" s="27" t="s">
        <v>205</v>
      </c>
      <c r="F1" s="27" t="s">
        <v>204</v>
      </c>
      <c r="G1" s="27" t="s">
        <v>202</v>
      </c>
      <c r="H1" s="27" t="s">
        <v>203</v>
      </c>
    </row>
    <row r="2" spans="1:8" ht="39.75" customHeight="1" x14ac:dyDescent="0.25">
      <c r="A2" s="16" t="s">
        <v>93</v>
      </c>
      <c r="B2" s="17" t="s">
        <v>94</v>
      </c>
      <c r="C2" s="18" t="s">
        <v>95</v>
      </c>
      <c r="D2" s="19">
        <v>12410</v>
      </c>
      <c r="E2" s="5">
        <v>3522</v>
      </c>
      <c r="F2" s="15">
        <v>12410</v>
      </c>
      <c r="G2" s="20">
        <f>(E2*100)/F2</f>
        <v>28.380338436744562</v>
      </c>
      <c r="H2">
        <v>20</v>
      </c>
    </row>
    <row r="3" spans="1:8" ht="39" x14ac:dyDescent="0.25">
      <c r="A3" s="16" t="s">
        <v>96</v>
      </c>
      <c r="B3" s="18" t="s">
        <v>97</v>
      </c>
      <c r="C3" s="21" t="s">
        <v>98</v>
      </c>
      <c r="D3" s="19">
        <v>2843</v>
      </c>
      <c r="E3" s="5">
        <v>708</v>
      </c>
      <c r="F3" s="15">
        <v>2843</v>
      </c>
      <c r="G3" s="20">
        <f t="shared" ref="G3:G62" si="0">(E3*100)/F3</f>
        <v>24.903271192402393</v>
      </c>
      <c r="H3">
        <v>10</v>
      </c>
    </row>
    <row r="4" spans="1:8" ht="39" x14ac:dyDescent="0.25">
      <c r="A4" s="16" t="s">
        <v>99</v>
      </c>
      <c r="B4" s="18" t="s">
        <v>100</v>
      </c>
      <c r="C4" s="18" t="s">
        <v>100</v>
      </c>
      <c r="D4" s="19">
        <v>2193</v>
      </c>
      <c r="E4" s="5">
        <v>357</v>
      </c>
      <c r="F4" s="15">
        <v>2180</v>
      </c>
      <c r="G4" s="20">
        <f t="shared" si="0"/>
        <v>16.376146788990827</v>
      </c>
      <c r="H4">
        <v>10</v>
      </c>
    </row>
    <row r="5" spans="1:8" ht="39" x14ac:dyDescent="0.25">
      <c r="A5" s="16" t="s">
        <v>101</v>
      </c>
      <c r="B5" s="18" t="s">
        <v>102</v>
      </c>
      <c r="C5" s="18" t="s">
        <v>103</v>
      </c>
      <c r="D5" s="19">
        <v>2936</v>
      </c>
      <c r="E5" s="5">
        <v>553</v>
      </c>
      <c r="F5" s="15">
        <v>3241</v>
      </c>
      <c r="G5" s="20">
        <f t="shared" si="0"/>
        <v>17.062634989200863</v>
      </c>
      <c r="H5">
        <v>10</v>
      </c>
    </row>
    <row r="6" spans="1:8" ht="39" x14ac:dyDescent="0.25">
      <c r="A6" s="16" t="s">
        <v>104</v>
      </c>
      <c r="B6" s="18" t="s">
        <v>105</v>
      </c>
      <c r="C6" s="18"/>
      <c r="D6" s="18"/>
      <c r="E6" s="5">
        <v>764</v>
      </c>
      <c r="F6" s="15">
        <v>2375</v>
      </c>
      <c r="G6" s="20">
        <f t="shared" si="0"/>
        <v>32.168421052631579</v>
      </c>
      <c r="H6">
        <v>20</v>
      </c>
    </row>
    <row r="7" spans="1:8" ht="51.75" x14ac:dyDescent="0.25">
      <c r="A7" s="16" t="s">
        <v>106</v>
      </c>
      <c r="B7" s="18" t="s">
        <v>107</v>
      </c>
      <c r="C7" s="18"/>
      <c r="D7" s="18"/>
      <c r="E7" s="5">
        <v>1760</v>
      </c>
      <c r="F7" s="15">
        <v>10247</v>
      </c>
      <c r="G7" s="20">
        <f t="shared" si="0"/>
        <v>17.175758758661072</v>
      </c>
      <c r="H7">
        <v>10</v>
      </c>
    </row>
    <row r="8" spans="1:8" ht="39" x14ac:dyDescent="0.25">
      <c r="A8" s="16" t="s">
        <v>108</v>
      </c>
      <c r="B8" s="18" t="s">
        <v>109</v>
      </c>
      <c r="C8" s="18" t="s">
        <v>110</v>
      </c>
      <c r="D8" s="19">
        <v>118593</v>
      </c>
      <c r="E8" s="5">
        <v>9751</v>
      </c>
      <c r="F8" s="15">
        <v>118964</v>
      </c>
      <c r="G8" s="20">
        <f t="shared" si="0"/>
        <v>8.1965972899364505</v>
      </c>
      <c r="H8">
        <v>10</v>
      </c>
    </row>
    <row r="9" spans="1:8" ht="39" x14ac:dyDescent="0.25">
      <c r="A9" s="16" t="s">
        <v>111</v>
      </c>
      <c r="B9" s="18" t="s">
        <v>112</v>
      </c>
      <c r="C9" s="18" t="s">
        <v>113</v>
      </c>
      <c r="D9" s="19">
        <v>7167</v>
      </c>
      <c r="E9" s="5">
        <v>2607</v>
      </c>
      <c r="F9" s="15">
        <v>7930</v>
      </c>
      <c r="G9" s="20">
        <f t="shared" si="0"/>
        <v>32.875157629255988</v>
      </c>
      <c r="H9">
        <v>20</v>
      </c>
    </row>
    <row r="10" spans="1:8" ht="26.25" x14ac:dyDescent="0.25">
      <c r="A10" s="16" t="s">
        <v>114</v>
      </c>
      <c r="B10" s="18" t="s">
        <v>115</v>
      </c>
      <c r="C10" s="18" t="s">
        <v>116</v>
      </c>
      <c r="D10" s="19">
        <v>10115</v>
      </c>
      <c r="E10" s="5">
        <v>1076</v>
      </c>
      <c r="F10" s="15">
        <v>9567</v>
      </c>
      <c r="G10" s="20">
        <f t="shared" si="0"/>
        <v>11.246994878227239</v>
      </c>
      <c r="H10">
        <v>10</v>
      </c>
    </row>
    <row r="11" spans="1:8" ht="39" x14ac:dyDescent="0.25">
      <c r="A11" s="16" t="s">
        <v>117</v>
      </c>
      <c r="B11" s="18" t="s">
        <v>118</v>
      </c>
      <c r="C11" s="18" t="s">
        <v>119</v>
      </c>
      <c r="D11" s="19">
        <v>4917</v>
      </c>
      <c r="E11" s="5">
        <v>831</v>
      </c>
      <c r="F11" s="15">
        <v>5579</v>
      </c>
      <c r="G11" s="20">
        <f t="shared" si="0"/>
        <v>14.895142498655673</v>
      </c>
      <c r="H11">
        <v>10</v>
      </c>
    </row>
    <row r="12" spans="1:8" ht="39" x14ac:dyDescent="0.25">
      <c r="A12" s="16" t="s">
        <v>120</v>
      </c>
      <c r="B12" s="18" t="s">
        <v>121</v>
      </c>
      <c r="C12" s="18"/>
      <c r="D12" s="18"/>
      <c r="E12" s="5">
        <v>1334</v>
      </c>
      <c r="F12" s="15">
        <v>23916</v>
      </c>
      <c r="G12" s="20">
        <f t="shared" si="0"/>
        <v>5.5778558287339024</v>
      </c>
      <c r="H12">
        <v>10</v>
      </c>
    </row>
    <row r="13" spans="1:8" ht="50.25" customHeight="1" x14ac:dyDescent="0.25">
      <c r="A13" s="16" t="s">
        <v>122</v>
      </c>
      <c r="B13" s="18" t="s">
        <v>123</v>
      </c>
      <c r="C13" s="22" t="s">
        <v>124</v>
      </c>
      <c r="D13" s="19">
        <v>4545</v>
      </c>
      <c r="E13" s="5">
        <v>430</v>
      </c>
      <c r="F13" s="15">
        <v>5086</v>
      </c>
      <c r="G13" s="20">
        <f t="shared" si="0"/>
        <v>8.4545812033031851</v>
      </c>
      <c r="H13">
        <v>10</v>
      </c>
    </row>
    <row r="14" spans="1:8" ht="26.25" x14ac:dyDescent="0.25">
      <c r="A14" s="16" t="s">
        <v>125</v>
      </c>
      <c r="B14" s="18" t="s">
        <v>126</v>
      </c>
      <c r="C14" s="18" t="s">
        <v>127</v>
      </c>
      <c r="D14" s="18"/>
      <c r="E14" s="5">
        <v>828</v>
      </c>
      <c r="F14" s="15">
        <v>5396</v>
      </c>
      <c r="G14" s="20">
        <f t="shared" si="0"/>
        <v>15.344699777613046</v>
      </c>
      <c r="H14">
        <v>10</v>
      </c>
    </row>
    <row r="15" spans="1:8" ht="39" x14ac:dyDescent="0.25">
      <c r="A15" s="16" t="s">
        <v>128</v>
      </c>
      <c r="B15" s="18" t="s">
        <v>129</v>
      </c>
      <c r="C15" s="18" t="s">
        <v>130</v>
      </c>
      <c r="D15" s="19">
        <v>991</v>
      </c>
      <c r="E15" s="5">
        <v>258</v>
      </c>
      <c r="F15" s="15">
        <v>1127</v>
      </c>
      <c r="G15" s="20">
        <f t="shared" si="0"/>
        <v>22.892635314995562</v>
      </c>
      <c r="H15">
        <v>10</v>
      </c>
    </row>
    <row r="16" spans="1:8" ht="39" x14ac:dyDescent="0.25">
      <c r="A16" s="16" t="s">
        <v>5</v>
      </c>
      <c r="B16" s="18" t="s">
        <v>131</v>
      </c>
      <c r="C16" s="18" t="s">
        <v>132</v>
      </c>
      <c r="D16" s="19">
        <v>593</v>
      </c>
      <c r="E16" s="5">
        <v>105</v>
      </c>
      <c r="F16" s="15">
        <v>598</v>
      </c>
      <c r="G16" s="20">
        <f t="shared" si="0"/>
        <v>17.558528428093645</v>
      </c>
      <c r="H16">
        <v>10</v>
      </c>
    </row>
    <row r="17" spans="1:8" ht="39" x14ac:dyDescent="0.25">
      <c r="A17" s="16" t="s">
        <v>133</v>
      </c>
      <c r="B17" s="18" t="s">
        <v>134</v>
      </c>
      <c r="C17" s="18" t="s">
        <v>135</v>
      </c>
      <c r="D17" s="19">
        <v>7501</v>
      </c>
      <c r="E17" s="5">
        <v>761</v>
      </c>
      <c r="F17" s="15">
        <v>8318</v>
      </c>
      <c r="G17" s="20">
        <f t="shared" si="0"/>
        <v>9.1488338542918974</v>
      </c>
      <c r="H17">
        <v>10</v>
      </c>
    </row>
    <row r="18" spans="1:8" ht="51.75" x14ac:dyDescent="0.25">
      <c r="A18" s="16" t="s">
        <v>136</v>
      </c>
      <c r="B18" s="18" t="s">
        <v>137</v>
      </c>
      <c r="C18" s="18" t="s">
        <v>138</v>
      </c>
      <c r="D18" s="18"/>
      <c r="E18" s="5">
        <v>3232</v>
      </c>
      <c r="F18" s="15">
        <v>6196</v>
      </c>
      <c r="G18" s="20">
        <f t="shared" si="0"/>
        <v>52.162685603615238</v>
      </c>
      <c r="H18">
        <v>30</v>
      </c>
    </row>
    <row r="19" spans="1:8" ht="39" x14ac:dyDescent="0.25">
      <c r="A19" s="16" t="s">
        <v>45</v>
      </c>
      <c r="B19" s="18" t="s">
        <v>139</v>
      </c>
      <c r="C19" s="18" t="s">
        <v>140</v>
      </c>
      <c r="D19" s="19">
        <v>2653</v>
      </c>
      <c r="E19" s="5">
        <v>762</v>
      </c>
      <c r="F19" s="15">
        <v>2697</v>
      </c>
      <c r="G19" s="20">
        <f t="shared" si="0"/>
        <v>28.253615127919911</v>
      </c>
      <c r="H19">
        <v>20</v>
      </c>
    </row>
    <row r="20" spans="1:8" ht="39" x14ac:dyDescent="0.25">
      <c r="A20" s="16" t="s">
        <v>46</v>
      </c>
      <c r="B20" s="18" t="s">
        <v>141</v>
      </c>
      <c r="C20" s="18"/>
      <c r="D20" s="18"/>
      <c r="E20" s="5">
        <v>441</v>
      </c>
      <c r="F20" s="15">
        <v>1682</v>
      </c>
      <c r="G20" s="20">
        <f t="shared" si="0"/>
        <v>26.218787158145066</v>
      </c>
      <c r="H20">
        <v>20</v>
      </c>
    </row>
    <row r="21" spans="1:8" ht="39" x14ac:dyDescent="0.25">
      <c r="A21" s="16" t="s">
        <v>47</v>
      </c>
      <c r="B21" s="18" t="s">
        <v>142</v>
      </c>
      <c r="C21" s="18" t="s">
        <v>143</v>
      </c>
      <c r="D21" s="19">
        <v>2218</v>
      </c>
      <c r="E21" s="5">
        <v>892</v>
      </c>
      <c r="F21" s="15">
        <v>2512</v>
      </c>
      <c r="G21" s="20">
        <f t="shared" si="0"/>
        <v>35.509554140127392</v>
      </c>
      <c r="H21">
        <v>20</v>
      </c>
    </row>
    <row r="22" spans="1:8" ht="39" x14ac:dyDescent="0.25">
      <c r="A22" s="16" t="s">
        <v>48</v>
      </c>
      <c r="B22" s="18" t="s">
        <v>144</v>
      </c>
      <c r="C22" s="18" t="s">
        <v>145</v>
      </c>
      <c r="D22" s="19">
        <v>4417</v>
      </c>
      <c r="E22" s="5">
        <v>381</v>
      </c>
      <c r="F22" s="15">
        <v>4479</v>
      </c>
      <c r="G22" s="20">
        <f t="shared" si="0"/>
        <v>8.5063630274614876</v>
      </c>
      <c r="H22">
        <v>10</v>
      </c>
    </row>
    <row r="23" spans="1:8" ht="39" x14ac:dyDescent="0.25">
      <c r="A23" s="16" t="s">
        <v>49</v>
      </c>
      <c r="B23" s="18" t="s">
        <v>146</v>
      </c>
      <c r="C23" s="23" t="s">
        <v>147</v>
      </c>
      <c r="D23" s="19">
        <v>1111</v>
      </c>
      <c r="E23" s="5">
        <v>202</v>
      </c>
      <c r="F23" s="15">
        <v>1111</v>
      </c>
      <c r="G23" s="20">
        <f t="shared" si="0"/>
        <v>18.181818181818183</v>
      </c>
      <c r="H23">
        <v>10</v>
      </c>
    </row>
    <row r="24" spans="1:8" ht="39" x14ac:dyDescent="0.25">
      <c r="A24" s="16" t="s">
        <v>50</v>
      </c>
      <c r="B24" s="18" t="s">
        <v>148</v>
      </c>
      <c r="C24" s="18" t="s">
        <v>149</v>
      </c>
      <c r="D24" s="19">
        <v>1057</v>
      </c>
      <c r="E24" s="5">
        <v>170</v>
      </c>
      <c r="F24" s="15">
        <v>1069</v>
      </c>
      <c r="G24" s="20">
        <f t="shared" si="0"/>
        <v>15.902712815715622</v>
      </c>
      <c r="H24">
        <v>10</v>
      </c>
    </row>
    <row r="25" spans="1:8" ht="51.75" x14ac:dyDescent="0.25">
      <c r="A25" s="16" t="s">
        <v>51</v>
      </c>
      <c r="B25" s="18" t="s">
        <v>150</v>
      </c>
      <c r="C25" s="18"/>
      <c r="D25" s="18"/>
      <c r="E25" s="5">
        <v>1308</v>
      </c>
      <c r="F25" s="15">
        <v>5566</v>
      </c>
      <c r="G25" s="20">
        <f t="shared" si="0"/>
        <v>23.499820337765001</v>
      </c>
      <c r="H25">
        <v>10</v>
      </c>
    </row>
    <row r="26" spans="1:8" ht="26.25" x14ac:dyDescent="0.25">
      <c r="A26" s="16" t="s">
        <v>52</v>
      </c>
      <c r="B26" s="18" t="s">
        <v>151</v>
      </c>
      <c r="C26" s="18" t="s">
        <v>152</v>
      </c>
      <c r="D26" s="19">
        <v>1785</v>
      </c>
      <c r="E26" s="5">
        <v>324</v>
      </c>
      <c r="F26" s="15">
        <v>2007</v>
      </c>
      <c r="G26" s="20">
        <f t="shared" si="0"/>
        <v>16.143497757847534</v>
      </c>
      <c r="H26">
        <v>10</v>
      </c>
    </row>
    <row r="27" spans="1:8" ht="39" x14ac:dyDescent="0.25">
      <c r="A27" s="16" t="s">
        <v>53</v>
      </c>
      <c r="B27" s="18" t="s">
        <v>153</v>
      </c>
      <c r="C27" s="18"/>
      <c r="D27" s="18"/>
      <c r="E27" s="5">
        <v>257</v>
      </c>
      <c r="F27" s="15">
        <v>918</v>
      </c>
      <c r="G27" s="20">
        <f t="shared" si="0"/>
        <v>27.995642701525053</v>
      </c>
      <c r="H27">
        <v>20</v>
      </c>
    </row>
    <row r="28" spans="1:8" ht="39" x14ac:dyDescent="0.25">
      <c r="A28" s="16" t="s">
        <v>54</v>
      </c>
      <c r="B28" s="18" t="s">
        <v>154</v>
      </c>
      <c r="C28" s="18"/>
      <c r="D28" s="18"/>
      <c r="E28" s="5">
        <v>520</v>
      </c>
      <c r="F28" s="15">
        <v>1719</v>
      </c>
      <c r="G28" s="20">
        <f t="shared" si="0"/>
        <v>30.250145433391506</v>
      </c>
      <c r="H28">
        <v>20</v>
      </c>
    </row>
    <row r="29" spans="1:8" ht="39" x14ac:dyDescent="0.25">
      <c r="A29" s="16" t="s">
        <v>55</v>
      </c>
      <c r="B29" s="18" t="s">
        <v>155</v>
      </c>
      <c r="C29" s="18"/>
      <c r="D29" s="18"/>
      <c r="E29" s="5">
        <v>733</v>
      </c>
      <c r="F29" s="15">
        <v>5974</v>
      </c>
      <c r="G29" s="20">
        <f t="shared" si="0"/>
        <v>12.269835955808503</v>
      </c>
      <c r="H29">
        <v>10</v>
      </c>
    </row>
    <row r="30" spans="1:8" ht="39" x14ac:dyDescent="0.25">
      <c r="A30" s="16" t="s">
        <v>56</v>
      </c>
      <c r="B30" s="18" t="s">
        <v>156</v>
      </c>
      <c r="C30" s="18" t="s">
        <v>156</v>
      </c>
      <c r="D30" s="18"/>
      <c r="E30" s="5">
        <v>613</v>
      </c>
      <c r="F30" s="15">
        <v>3262</v>
      </c>
      <c r="G30" s="20">
        <f t="shared" si="0"/>
        <v>18.792152053954631</v>
      </c>
      <c r="H30">
        <v>10</v>
      </c>
    </row>
    <row r="31" spans="1:8" ht="39" x14ac:dyDescent="0.25">
      <c r="A31" s="16" t="s">
        <v>57</v>
      </c>
      <c r="B31" s="18" t="s">
        <v>157</v>
      </c>
      <c r="C31" s="18" t="s">
        <v>158</v>
      </c>
      <c r="D31" s="19">
        <v>2401</v>
      </c>
      <c r="E31" s="5">
        <v>310</v>
      </c>
      <c r="F31" s="15">
        <v>2689</v>
      </c>
      <c r="G31" s="20">
        <f t="shared" si="0"/>
        <v>11.528449237634808</v>
      </c>
      <c r="H31">
        <v>10</v>
      </c>
    </row>
    <row r="32" spans="1:8" ht="39" x14ac:dyDescent="0.25">
      <c r="A32" s="16" t="s">
        <v>58</v>
      </c>
      <c r="B32" s="18" t="s">
        <v>159</v>
      </c>
      <c r="C32" s="18"/>
      <c r="D32" s="18"/>
      <c r="E32" s="5">
        <v>424</v>
      </c>
      <c r="F32" s="15">
        <v>1568</v>
      </c>
      <c r="G32" s="20">
        <f t="shared" si="0"/>
        <v>27.040816326530614</v>
      </c>
      <c r="H32">
        <v>20</v>
      </c>
    </row>
    <row r="33" spans="1:8" ht="39" x14ac:dyDescent="0.25">
      <c r="A33" s="16" t="s">
        <v>59</v>
      </c>
      <c r="B33" s="18" t="s">
        <v>160</v>
      </c>
      <c r="C33" s="18" t="s">
        <v>161</v>
      </c>
      <c r="D33" s="18"/>
      <c r="E33" s="5">
        <v>345</v>
      </c>
      <c r="F33" s="15">
        <v>2979</v>
      </c>
      <c r="G33" s="20">
        <f t="shared" si="0"/>
        <v>11.581067472306144</v>
      </c>
      <c r="H33">
        <v>10</v>
      </c>
    </row>
    <row r="34" spans="1:8" ht="26.25" x14ac:dyDescent="0.25">
      <c r="A34" s="16" t="s">
        <v>60</v>
      </c>
      <c r="B34" s="18" t="s">
        <v>162</v>
      </c>
      <c r="C34" s="18" t="s">
        <v>163</v>
      </c>
      <c r="D34" s="18"/>
      <c r="E34" s="5">
        <v>580</v>
      </c>
      <c r="F34" s="15">
        <v>2035</v>
      </c>
      <c r="G34" s="20">
        <f t="shared" si="0"/>
        <v>28.5012285012285</v>
      </c>
      <c r="H34">
        <v>20</v>
      </c>
    </row>
    <row r="35" spans="1:8" ht="39" x14ac:dyDescent="0.25">
      <c r="A35" s="16" t="s">
        <v>61</v>
      </c>
      <c r="B35" s="18" t="s">
        <v>164</v>
      </c>
      <c r="C35" s="18"/>
      <c r="D35" s="18"/>
      <c r="E35" s="5">
        <v>367</v>
      </c>
      <c r="F35" s="15">
        <v>1258</v>
      </c>
      <c r="G35" s="20">
        <f t="shared" si="0"/>
        <v>29.173290937996821</v>
      </c>
      <c r="H35">
        <v>20</v>
      </c>
    </row>
    <row r="36" spans="1:8" ht="39" x14ac:dyDescent="0.25">
      <c r="A36" s="16" t="s">
        <v>62</v>
      </c>
      <c r="B36" s="18" t="s">
        <v>165</v>
      </c>
      <c r="C36" s="18" t="s">
        <v>166</v>
      </c>
      <c r="D36" s="19">
        <v>2693</v>
      </c>
      <c r="E36" s="5">
        <v>866</v>
      </c>
      <c r="F36" s="15">
        <v>3031</v>
      </c>
      <c r="G36" s="20">
        <f t="shared" si="0"/>
        <v>28.571428571428573</v>
      </c>
      <c r="H36">
        <v>10</v>
      </c>
    </row>
    <row r="37" spans="1:8" ht="39" x14ac:dyDescent="0.25">
      <c r="A37" s="16" t="s">
        <v>63</v>
      </c>
      <c r="B37" s="18" t="s">
        <v>167</v>
      </c>
      <c r="C37" s="18"/>
      <c r="D37" s="18"/>
      <c r="E37" s="5">
        <v>366</v>
      </c>
      <c r="F37" s="15">
        <v>2057</v>
      </c>
      <c r="G37" s="20">
        <f t="shared" si="0"/>
        <v>17.792902284880896</v>
      </c>
      <c r="H37">
        <v>10</v>
      </c>
    </row>
    <row r="38" spans="1:8" ht="39" x14ac:dyDescent="0.25">
      <c r="A38" s="16" t="s">
        <v>64</v>
      </c>
      <c r="B38" s="18" t="s">
        <v>168</v>
      </c>
      <c r="C38" s="18"/>
      <c r="D38" s="18"/>
      <c r="E38" s="5">
        <v>238</v>
      </c>
      <c r="F38" s="15">
        <v>2425</v>
      </c>
      <c r="G38" s="20">
        <f t="shared" si="0"/>
        <v>9.8144329896907223</v>
      </c>
      <c r="H38">
        <v>10</v>
      </c>
    </row>
    <row r="39" spans="1:8" ht="39" x14ac:dyDescent="0.25">
      <c r="A39" s="16" t="s">
        <v>65</v>
      </c>
      <c r="B39" s="18" t="s">
        <v>169</v>
      </c>
      <c r="C39" s="18" t="s">
        <v>170</v>
      </c>
      <c r="D39" s="18"/>
      <c r="E39" s="5">
        <v>505</v>
      </c>
      <c r="F39" s="15">
        <v>1942</v>
      </c>
      <c r="G39" s="20">
        <f t="shared" si="0"/>
        <v>26.004119464469618</v>
      </c>
      <c r="H39">
        <v>20</v>
      </c>
    </row>
    <row r="40" spans="1:8" ht="26.25" x14ac:dyDescent="0.25">
      <c r="A40" s="16" t="s">
        <v>66</v>
      </c>
      <c r="B40" s="18" t="s">
        <v>171</v>
      </c>
      <c r="C40" s="18" t="s">
        <v>172</v>
      </c>
      <c r="D40" s="19">
        <v>1807</v>
      </c>
      <c r="E40" s="5">
        <v>433</v>
      </c>
      <c r="F40" s="15">
        <v>1829</v>
      </c>
      <c r="G40" s="20">
        <f t="shared" si="0"/>
        <v>23.674138873701477</v>
      </c>
      <c r="H40">
        <v>10</v>
      </c>
    </row>
    <row r="41" spans="1:8" ht="39" x14ac:dyDescent="0.25">
      <c r="A41" s="16" t="s">
        <v>67</v>
      </c>
      <c r="B41" s="18" t="s">
        <v>173</v>
      </c>
      <c r="C41" s="18"/>
      <c r="D41" s="18"/>
      <c r="E41" s="5">
        <v>569</v>
      </c>
      <c r="F41" s="15">
        <v>5850</v>
      </c>
      <c r="G41" s="20">
        <f t="shared" si="0"/>
        <v>9.7264957264957257</v>
      </c>
      <c r="H41">
        <v>10</v>
      </c>
    </row>
    <row r="42" spans="1:8" ht="39" x14ac:dyDescent="0.25">
      <c r="A42" s="16" t="s">
        <v>68</v>
      </c>
      <c r="B42" s="18" t="s">
        <v>174</v>
      </c>
      <c r="C42" s="18"/>
      <c r="D42" s="18"/>
      <c r="E42" s="5">
        <v>734</v>
      </c>
      <c r="F42" s="15">
        <v>1864</v>
      </c>
      <c r="G42" s="20">
        <f t="shared" si="0"/>
        <v>39.377682403433475</v>
      </c>
      <c r="H42">
        <v>20</v>
      </c>
    </row>
    <row r="43" spans="1:8" ht="39" x14ac:dyDescent="0.25">
      <c r="A43" s="16" t="s">
        <v>69</v>
      </c>
      <c r="B43" s="18" t="s">
        <v>175</v>
      </c>
      <c r="C43" s="18"/>
      <c r="D43" s="18"/>
      <c r="E43" s="5">
        <v>625</v>
      </c>
      <c r="F43" s="15">
        <v>3096</v>
      </c>
      <c r="G43" s="20">
        <f t="shared" si="0"/>
        <v>20.18733850129199</v>
      </c>
      <c r="H43">
        <v>10</v>
      </c>
    </row>
    <row r="44" spans="1:8" ht="39" x14ac:dyDescent="0.25">
      <c r="A44" s="16" t="s">
        <v>70</v>
      </c>
      <c r="B44" s="18" t="s">
        <v>176</v>
      </c>
      <c r="C44" s="18">
        <v>607</v>
      </c>
      <c r="D44" s="18"/>
      <c r="E44" s="5">
        <v>607</v>
      </c>
      <c r="F44" s="15">
        <v>1897</v>
      </c>
      <c r="G44" s="20">
        <f t="shared" si="0"/>
        <v>31.997891407485504</v>
      </c>
      <c r="H44">
        <v>20</v>
      </c>
    </row>
    <row r="45" spans="1:8" ht="39" x14ac:dyDescent="0.25">
      <c r="A45" s="16" t="s">
        <v>71</v>
      </c>
      <c r="B45" s="18" t="s">
        <v>177</v>
      </c>
      <c r="C45" s="18" t="s">
        <v>178</v>
      </c>
      <c r="D45" s="19">
        <v>2561</v>
      </c>
      <c r="E45" s="5">
        <v>296</v>
      </c>
      <c r="F45" s="15">
        <v>2575</v>
      </c>
      <c r="G45" s="20">
        <f t="shared" si="0"/>
        <v>11.495145631067961</v>
      </c>
      <c r="H45">
        <v>10</v>
      </c>
    </row>
    <row r="46" spans="1:8" ht="39" x14ac:dyDescent="0.25">
      <c r="A46" s="16" t="s">
        <v>72</v>
      </c>
      <c r="B46" s="18" t="s">
        <v>179</v>
      </c>
      <c r="C46" s="18"/>
      <c r="D46" s="18"/>
      <c r="E46" s="5">
        <v>710</v>
      </c>
      <c r="F46" s="15">
        <v>3130</v>
      </c>
      <c r="G46" s="20">
        <f t="shared" si="0"/>
        <v>22.683706070287538</v>
      </c>
      <c r="H46">
        <v>10</v>
      </c>
    </row>
    <row r="47" spans="1:8" ht="26.25" x14ac:dyDescent="0.25">
      <c r="A47" s="16" t="s">
        <v>73</v>
      </c>
      <c r="B47" s="18" t="s">
        <v>180</v>
      </c>
      <c r="C47" s="18" t="s">
        <v>181</v>
      </c>
      <c r="D47" s="19">
        <v>1476</v>
      </c>
      <c r="E47" s="5">
        <v>611</v>
      </c>
      <c r="F47" s="15">
        <v>1646</v>
      </c>
      <c r="G47" s="20">
        <f t="shared" si="0"/>
        <v>37.120291616038884</v>
      </c>
      <c r="H47">
        <v>20</v>
      </c>
    </row>
    <row r="48" spans="1:8" ht="39" x14ac:dyDescent="0.25">
      <c r="A48" s="16" t="s">
        <v>74</v>
      </c>
      <c r="B48" s="18" t="s">
        <v>182</v>
      </c>
      <c r="C48" s="18"/>
      <c r="D48" s="18"/>
      <c r="E48" s="5">
        <v>434</v>
      </c>
      <c r="F48" s="15">
        <v>1091</v>
      </c>
      <c r="G48" s="20">
        <f t="shared" si="0"/>
        <v>39.780018331805685</v>
      </c>
      <c r="H48">
        <v>20</v>
      </c>
    </row>
    <row r="49" spans="1:8" ht="39" x14ac:dyDescent="0.25">
      <c r="A49" s="16" t="s">
        <v>75</v>
      </c>
      <c r="B49" s="18" t="s">
        <v>183</v>
      </c>
      <c r="C49" s="18"/>
      <c r="D49" s="18"/>
      <c r="E49" s="5">
        <v>418</v>
      </c>
      <c r="F49" s="15">
        <v>955</v>
      </c>
      <c r="G49" s="20">
        <f t="shared" si="0"/>
        <v>43.769633507853406</v>
      </c>
      <c r="H49">
        <v>20</v>
      </c>
    </row>
    <row r="50" spans="1:8" ht="39" x14ac:dyDescent="0.25">
      <c r="A50" s="16" t="s">
        <v>76</v>
      </c>
      <c r="B50" s="18" t="s">
        <v>184</v>
      </c>
      <c r="C50" s="18" t="s">
        <v>185</v>
      </c>
      <c r="D50" s="24">
        <v>3645</v>
      </c>
      <c r="E50" s="5">
        <v>721</v>
      </c>
      <c r="F50" s="15">
        <v>4123</v>
      </c>
      <c r="G50" s="20">
        <f t="shared" si="0"/>
        <v>17.487266553480474</v>
      </c>
      <c r="H50">
        <v>10</v>
      </c>
    </row>
    <row r="51" spans="1:8" ht="39" x14ac:dyDescent="0.25">
      <c r="A51" s="16" t="s">
        <v>77</v>
      </c>
      <c r="B51" s="18" t="s">
        <v>186</v>
      </c>
      <c r="C51" s="18"/>
      <c r="D51" s="18"/>
      <c r="E51" s="5">
        <v>662</v>
      </c>
      <c r="F51" s="15">
        <v>1392</v>
      </c>
      <c r="G51" s="20">
        <f t="shared" si="0"/>
        <v>47.557471264367813</v>
      </c>
      <c r="H51">
        <v>20</v>
      </c>
    </row>
    <row r="52" spans="1:8" ht="39" x14ac:dyDescent="0.25">
      <c r="A52" s="16" t="s">
        <v>78</v>
      </c>
      <c r="B52" s="18" t="s">
        <v>187</v>
      </c>
      <c r="C52" s="18" t="s">
        <v>188</v>
      </c>
      <c r="D52" s="19">
        <v>1177</v>
      </c>
      <c r="E52" s="5">
        <v>459</v>
      </c>
      <c r="F52" s="15">
        <v>1322</v>
      </c>
      <c r="G52" s="20">
        <f t="shared" si="0"/>
        <v>34.72012102874433</v>
      </c>
      <c r="H52">
        <v>20</v>
      </c>
    </row>
    <row r="53" spans="1:8" ht="39" x14ac:dyDescent="0.25">
      <c r="A53" s="16" t="s">
        <v>79</v>
      </c>
      <c r="B53" s="18" t="s">
        <v>189</v>
      </c>
      <c r="C53" s="18"/>
      <c r="D53" s="18"/>
      <c r="E53" s="5">
        <v>544</v>
      </c>
      <c r="F53" s="15">
        <v>2389</v>
      </c>
      <c r="G53" s="20">
        <f t="shared" si="0"/>
        <v>22.771033905399747</v>
      </c>
      <c r="H53">
        <v>10</v>
      </c>
    </row>
    <row r="54" spans="1:8" ht="39" x14ac:dyDescent="0.25">
      <c r="A54" s="16" t="s">
        <v>81</v>
      </c>
      <c r="B54" s="18" t="s">
        <v>190</v>
      </c>
      <c r="C54" s="18"/>
      <c r="D54" s="18"/>
      <c r="E54" s="5">
        <v>860</v>
      </c>
      <c r="F54" s="15">
        <v>1319</v>
      </c>
      <c r="G54" s="20">
        <f t="shared" si="0"/>
        <v>65.20090978013647</v>
      </c>
      <c r="H54">
        <v>30</v>
      </c>
    </row>
    <row r="55" spans="1:8" ht="39" x14ac:dyDescent="0.25">
      <c r="A55" s="16" t="s">
        <v>80</v>
      </c>
      <c r="B55" s="18" t="s">
        <v>191</v>
      </c>
      <c r="C55" s="18"/>
      <c r="D55" s="18"/>
      <c r="E55" s="5">
        <v>287</v>
      </c>
      <c r="F55" s="15">
        <v>5010</v>
      </c>
      <c r="G55" s="20">
        <f t="shared" si="0"/>
        <v>5.7285429141716566</v>
      </c>
      <c r="H55">
        <v>10</v>
      </c>
    </row>
    <row r="56" spans="1:8" ht="39" x14ac:dyDescent="0.25">
      <c r="A56" s="16" t="s">
        <v>82</v>
      </c>
      <c r="B56" s="18" t="s">
        <v>192</v>
      </c>
      <c r="C56" s="18"/>
      <c r="D56" s="18"/>
      <c r="E56" s="5">
        <v>113</v>
      </c>
      <c r="F56" s="15">
        <v>2093</v>
      </c>
      <c r="G56" s="20">
        <f t="shared" si="0"/>
        <v>5.3989488772097465</v>
      </c>
      <c r="H56">
        <v>10</v>
      </c>
    </row>
    <row r="57" spans="1:8" ht="39" x14ac:dyDescent="0.25">
      <c r="A57" s="16" t="s">
        <v>83</v>
      </c>
      <c r="B57" s="18" t="s">
        <v>193</v>
      </c>
      <c r="C57" s="18"/>
      <c r="D57" s="18"/>
      <c r="E57" s="5">
        <v>196</v>
      </c>
      <c r="F57" s="15">
        <v>994</v>
      </c>
      <c r="G57" s="20">
        <f t="shared" si="0"/>
        <v>19.718309859154928</v>
      </c>
      <c r="H57">
        <v>10</v>
      </c>
    </row>
    <row r="58" spans="1:8" ht="26.25" x14ac:dyDescent="0.25">
      <c r="A58" s="16" t="s">
        <v>84</v>
      </c>
      <c r="B58" s="18" t="s">
        <v>194</v>
      </c>
      <c r="C58" s="21" t="s">
        <v>195</v>
      </c>
      <c r="D58" s="19">
        <v>4306</v>
      </c>
      <c r="E58" s="5">
        <v>808</v>
      </c>
      <c r="F58" s="15">
        <v>4306</v>
      </c>
      <c r="G58" s="20">
        <f t="shared" si="0"/>
        <v>18.764514630747794</v>
      </c>
      <c r="H58">
        <v>10</v>
      </c>
    </row>
    <row r="59" spans="1:8" ht="39" x14ac:dyDescent="0.25">
      <c r="A59" s="16" t="s">
        <v>85</v>
      </c>
      <c r="B59" s="18" t="s">
        <v>196</v>
      </c>
      <c r="C59" s="18"/>
      <c r="D59" s="19">
        <v>2363</v>
      </c>
      <c r="E59" s="5">
        <v>413</v>
      </c>
      <c r="F59" s="15">
        <v>2383</v>
      </c>
      <c r="G59" s="20">
        <f t="shared" si="0"/>
        <v>17.331095258078054</v>
      </c>
      <c r="H59">
        <v>10</v>
      </c>
    </row>
    <row r="60" spans="1:8" ht="26.25" x14ac:dyDescent="0.25">
      <c r="A60" s="16" t="s">
        <v>86</v>
      </c>
      <c r="B60" s="18" t="s">
        <v>197</v>
      </c>
      <c r="C60" s="18" t="s">
        <v>198</v>
      </c>
      <c r="D60" s="19">
        <v>1649</v>
      </c>
      <c r="E60" s="5">
        <v>198</v>
      </c>
      <c r="F60" s="15">
        <v>1643</v>
      </c>
      <c r="G60" s="20">
        <f t="shared" si="0"/>
        <v>12.051125989044431</v>
      </c>
      <c r="H60">
        <v>10</v>
      </c>
    </row>
    <row r="61" spans="1:8" ht="39" x14ac:dyDescent="0.25">
      <c r="A61" s="16" t="s">
        <v>199</v>
      </c>
      <c r="B61" s="18" t="s">
        <v>200</v>
      </c>
      <c r="C61" s="18"/>
      <c r="D61" s="18"/>
      <c r="E61" s="5">
        <v>122</v>
      </c>
      <c r="F61" s="15">
        <v>4130</v>
      </c>
      <c r="G61" s="20">
        <f t="shared" si="0"/>
        <v>2.9539951573849881</v>
      </c>
      <c r="H61">
        <v>10</v>
      </c>
    </row>
    <row r="62" spans="1:8" ht="39" x14ac:dyDescent="0.25">
      <c r="A62" s="16" t="s">
        <v>87</v>
      </c>
      <c r="B62" s="18" t="s">
        <v>201</v>
      </c>
      <c r="C62" s="18"/>
      <c r="D62" s="18"/>
      <c r="E62" s="5">
        <v>637</v>
      </c>
      <c r="F62" s="15">
        <v>2443</v>
      </c>
      <c r="G62" s="20">
        <f t="shared" si="0"/>
        <v>26.074498567335244</v>
      </c>
      <c r="H62">
        <v>20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C13" sqref="C13"/>
    </sheetView>
  </sheetViews>
  <sheetFormatPr defaultRowHeight="15" x14ac:dyDescent="0.25"/>
  <cols>
    <col min="2" max="2" width="28.85546875" customWidth="1"/>
  </cols>
  <sheetData>
    <row r="1" spans="1:2" ht="15" customHeight="1" x14ac:dyDescent="0.25">
      <c r="A1" s="59" t="s">
        <v>0</v>
      </c>
      <c r="B1" s="60" t="s">
        <v>7</v>
      </c>
    </row>
    <row r="2" spans="1:2" ht="15.75" customHeight="1" x14ac:dyDescent="0.25">
      <c r="A2" s="37"/>
      <c r="B2" s="38" t="s">
        <v>30</v>
      </c>
    </row>
    <row r="3" spans="1:2" x14ac:dyDescent="0.25">
      <c r="A3" s="44">
        <v>1</v>
      </c>
      <c r="B3" s="45" t="s">
        <v>37</v>
      </c>
    </row>
    <row r="4" spans="1:2" x14ac:dyDescent="0.25">
      <c r="A4" s="44">
        <v>2</v>
      </c>
      <c r="B4" s="45" t="s">
        <v>41</v>
      </c>
    </row>
    <row r="5" spans="1:2" x14ac:dyDescent="0.25">
      <c r="A5" s="44">
        <v>3</v>
      </c>
      <c r="B5" s="45" t="s">
        <v>38</v>
      </c>
    </row>
    <row r="6" spans="1:2" x14ac:dyDescent="0.25">
      <c r="A6" s="50">
        <v>4</v>
      </c>
      <c r="B6" s="51" t="s">
        <v>36</v>
      </c>
    </row>
    <row r="7" spans="1:2" x14ac:dyDescent="0.25">
      <c r="A7" s="50">
        <v>5</v>
      </c>
      <c r="B7" s="51" t="s">
        <v>3</v>
      </c>
    </row>
    <row r="8" spans="1:2" x14ac:dyDescent="0.25">
      <c r="A8" s="50">
        <v>6</v>
      </c>
      <c r="B8" s="51" t="s">
        <v>34</v>
      </c>
    </row>
    <row r="9" spans="1:2" x14ac:dyDescent="0.25">
      <c r="A9" s="50">
        <v>7</v>
      </c>
      <c r="B9" s="51" t="s">
        <v>35</v>
      </c>
    </row>
    <row r="10" spans="1:2" x14ac:dyDescent="0.25">
      <c r="A10" s="50">
        <v>8</v>
      </c>
      <c r="B10" s="51" t="s">
        <v>40</v>
      </c>
    </row>
    <row r="11" spans="1:2" x14ac:dyDescent="0.25">
      <c r="A11" s="50">
        <v>9</v>
      </c>
      <c r="B11" s="51" t="s">
        <v>39</v>
      </c>
    </row>
    <row r="12" spans="1:2" x14ac:dyDescent="0.25">
      <c r="A12" s="50">
        <v>10</v>
      </c>
      <c r="B12" s="51" t="s">
        <v>2</v>
      </c>
    </row>
    <row r="13" spans="1:2" x14ac:dyDescent="0.25">
      <c r="A13" s="9">
        <v>11</v>
      </c>
      <c r="B13" s="41" t="s">
        <v>32</v>
      </c>
    </row>
    <row r="14" spans="1:2" x14ac:dyDescent="0.25">
      <c r="A14" s="9">
        <v>12</v>
      </c>
      <c r="B14" s="41" t="s">
        <v>42</v>
      </c>
    </row>
    <row r="15" spans="1:2" x14ac:dyDescent="0.25">
      <c r="A15" s="9">
        <v>13</v>
      </c>
      <c r="B15" s="41" t="s">
        <v>43</v>
      </c>
    </row>
    <row r="16" spans="1:2" x14ac:dyDescent="0.25">
      <c r="A16" s="9">
        <v>14</v>
      </c>
      <c r="B16" s="41" t="s">
        <v>33</v>
      </c>
    </row>
    <row r="17" spans="1:2" x14ac:dyDescent="0.25">
      <c r="A17" s="9">
        <v>15</v>
      </c>
      <c r="B17" s="41" t="s">
        <v>5</v>
      </c>
    </row>
    <row r="18" spans="1:2" x14ac:dyDescent="0.25">
      <c r="A18" s="9">
        <v>16</v>
      </c>
      <c r="B18" s="41" t="s">
        <v>4</v>
      </c>
    </row>
    <row r="19" spans="1:2" x14ac:dyDescent="0.25">
      <c r="A19" s="9">
        <v>17</v>
      </c>
      <c r="B19" s="41" t="s">
        <v>31</v>
      </c>
    </row>
    <row r="20" spans="1:2" x14ac:dyDescent="0.25">
      <c r="A20" s="11"/>
      <c r="B20" s="43" t="s">
        <v>44</v>
      </c>
    </row>
    <row r="21" spans="1:2" x14ac:dyDescent="0.25">
      <c r="A21" s="44">
        <v>1</v>
      </c>
      <c r="B21" s="45" t="s">
        <v>45</v>
      </c>
    </row>
    <row r="22" spans="1:2" x14ac:dyDescent="0.25">
      <c r="A22" s="44">
        <v>2</v>
      </c>
      <c r="B22" s="45" t="s">
        <v>64</v>
      </c>
    </row>
    <row r="23" spans="1:2" x14ac:dyDescent="0.25">
      <c r="A23" s="44">
        <v>3</v>
      </c>
      <c r="B23" s="45" t="s">
        <v>85</v>
      </c>
    </row>
    <row r="24" spans="1:2" x14ac:dyDescent="0.25">
      <c r="A24" s="58">
        <v>4</v>
      </c>
      <c r="B24" s="51" t="s">
        <v>84</v>
      </c>
    </row>
    <row r="25" spans="1:2" x14ac:dyDescent="0.25">
      <c r="A25" s="58">
        <v>5</v>
      </c>
      <c r="B25" s="51" t="s">
        <v>62</v>
      </c>
    </row>
    <row r="26" spans="1:2" x14ac:dyDescent="0.25">
      <c r="A26" s="58">
        <v>6</v>
      </c>
      <c r="B26" s="51" t="s">
        <v>77</v>
      </c>
    </row>
    <row r="27" spans="1:2" x14ac:dyDescent="0.25">
      <c r="A27" s="58">
        <v>7</v>
      </c>
      <c r="B27" s="51" t="s">
        <v>76</v>
      </c>
    </row>
    <row r="28" spans="1:2" x14ac:dyDescent="0.25">
      <c r="A28" s="58">
        <v>8</v>
      </c>
      <c r="B28" s="51" t="s">
        <v>70</v>
      </c>
    </row>
    <row r="29" spans="1:2" x14ac:dyDescent="0.25">
      <c r="A29" s="58">
        <v>9</v>
      </c>
      <c r="B29" s="51" t="s">
        <v>69</v>
      </c>
    </row>
    <row r="30" spans="1:2" x14ac:dyDescent="0.25">
      <c r="A30" s="58">
        <v>10</v>
      </c>
      <c r="B30" s="51" t="s">
        <v>66</v>
      </c>
    </row>
    <row r="31" spans="1:2" x14ac:dyDescent="0.25">
      <c r="A31" s="57">
        <v>11</v>
      </c>
      <c r="B31" s="30" t="s">
        <v>79</v>
      </c>
    </row>
    <row r="32" spans="1:2" x14ac:dyDescent="0.25">
      <c r="A32" s="57">
        <v>12</v>
      </c>
      <c r="B32" s="30" t="s">
        <v>81</v>
      </c>
    </row>
    <row r="33" spans="1:2" x14ac:dyDescent="0.25">
      <c r="A33" s="57">
        <v>13</v>
      </c>
      <c r="B33" s="30" t="s">
        <v>71</v>
      </c>
    </row>
    <row r="34" spans="1:2" x14ac:dyDescent="0.25">
      <c r="A34" s="57">
        <v>14</v>
      </c>
      <c r="B34" s="30" t="s">
        <v>73</v>
      </c>
    </row>
    <row r="35" spans="1:2" x14ac:dyDescent="0.25">
      <c r="A35" s="57">
        <v>15</v>
      </c>
      <c r="B35" s="30" t="s">
        <v>87</v>
      </c>
    </row>
    <row r="36" spans="1:2" x14ac:dyDescent="0.25">
      <c r="A36" s="57">
        <v>16</v>
      </c>
      <c r="B36" s="30" t="s">
        <v>59</v>
      </c>
    </row>
    <row r="37" spans="1:2" x14ac:dyDescent="0.25">
      <c r="A37" s="57">
        <v>17</v>
      </c>
      <c r="B37" s="30" t="s">
        <v>48</v>
      </c>
    </row>
    <row r="38" spans="1:2" x14ac:dyDescent="0.25">
      <c r="A38" s="57">
        <v>18</v>
      </c>
      <c r="B38" s="30" t="s">
        <v>54</v>
      </c>
    </row>
    <row r="39" spans="1:2" x14ac:dyDescent="0.25">
      <c r="A39" s="57">
        <v>19</v>
      </c>
      <c r="B39" s="30" t="s">
        <v>56</v>
      </c>
    </row>
    <row r="40" spans="1:2" ht="45" x14ac:dyDescent="0.25">
      <c r="A40" s="57">
        <v>20</v>
      </c>
      <c r="B40" s="13" t="s">
        <v>80</v>
      </c>
    </row>
    <row r="41" spans="1:2" x14ac:dyDescent="0.25">
      <c r="A41" s="57">
        <v>21</v>
      </c>
      <c r="B41" s="30" t="s">
        <v>65</v>
      </c>
    </row>
    <row r="42" spans="1:2" x14ac:dyDescent="0.25">
      <c r="A42" s="57">
        <v>22</v>
      </c>
      <c r="B42" s="30" t="s">
        <v>55</v>
      </c>
    </row>
    <row r="43" spans="1:2" x14ac:dyDescent="0.25">
      <c r="A43" s="57">
        <v>23</v>
      </c>
      <c r="B43" s="30" t="s">
        <v>46</v>
      </c>
    </row>
    <row r="44" spans="1:2" x14ac:dyDescent="0.25">
      <c r="A44" s="57">
        <v>24</v>
      </c>
      <c r="B44" s="30" t="s">
        <v>47</v>
      </c>
    </row>
    <row r="45" spans="1:2" x14ac:dyDescent="0.25">
      <c r="A45" s="57">
        <v>25</v>
      </c>
      <c r="B45" s="30" t="s">
        <v>74</v>
      </c>
    </row>
    <row r="46" spans="1:2" x14ac:dyDescent="0.25">
      <c r="A46" s="57">
        <v>26</v>
      </c>
      <c r="B46" s="30" t="s">
        <v>61</v>
      </c>
    </row>
    <row r="47" spans="1:2" x14ac:dyDescent="0.25">
      <c r="A47" s="57">
        <v>27</v>
      </c>
      <c r="B47" s="30" t="s">
        <v>49</v>
      </c>
    </row>
    <row r="48" spans="1:2" x14ac:dyDescent="0.25">
      <c r="A48" s="57">
        <v>28</v>
      </c>
      <c r="B48" s="30" t="s">
        <v>60</v>
      </c>
    </row>
    <row r="49" spans="1:2" x14ac:dyDescent="0.25">
      <c r="A49" s="57">
        <v>29</v>
      </c>
      <c r="B49" s="30" t="s">
        <v>52</v>
      </c>
    </row>
    <row r="50" spans="1:2" x14ac:dyDescent="0.25">
      <c r="A50" s="57">
        <v>30</v>
      </c>
      <c r="B50" s="30" t="s">
        <v>63</v>
      </c>
    </row>
    <row r="51" spans="1:2" x14ac:dyDescent="0.25">
      <c r="A51" s="57">
        <v>31</v>
      </c>
      <c r="B51" s="30" t="s">
        <v>53</v>
      </c>
    </row>
    <row r="52" spans="1:2" x14ac:dyDescent="0.25">
      <c r="A52" s="57">
        <v>32</v>
      </c>
      <c r="B52" s="30" t="s">
        <v>75</v>
      </c>
    </row>
    <row r="53" spans="1:2" x14ac:dyDescent="0.25">
      <c r="A53" s="57">
        <v>33</v>
      </c>
      <c r="B53" s="30" t="s">
        <v>50</v>
      </c>
    </row>
    <row r="54" spans="1:2" x14ac:dyDescent="0.25">
      <c r="A54" s="57">
        <v>34</v>
      </c>
      <c r="B54" s="30" t="s">
        <v>78</v>
      </c>
    </row>
    <row r="55" spans="1:2" x14ac:dyDescent="0.25">
      <c r="A55" s="57">
        <v>35</v>
      </c>
      <c r="B55" s="30" t="s">
        <v>68</v>
      </c>
    </row>
    <row r="56" spans="1:2" x14ac:dyDescent="0.25">
      <c r="A56" s="57">
        <v>36</v>
      </c>
      <c r="B56" s="30" t="s">
        <v>83</v>
      </c>
    </row>
    <row r="57" spans="1:2" x14ac:dyDescent="0.25">
      <c r="A57" s="57">
        <v>37</v>
      </c>
      <c r="B57" s="30" t="s">
        <v>86</v>
      </c>
    </row>
    <row r="58" spans="1:2" ht="30" x14ac:dyDescent="0.25">
      <c r="A58" s="57">
        <v>38</v>
      </c>
      <c r="B58" s="30" t="s">
        <v>88</v>
      </c>
    </row>
    <row r="59" spans="1:2" x14ac:dyDescent="0.25">
      <c r="A59" s="57">
        <v>39</v>
      </c>
      <c r="B59" s="30" t="s">
        <v>51</v>
      </c>
    </row>
    <row r="60" spans="1:2" x14ac:dyDescent="0.25">
      <c r="A60" s="57">
        <v>40</v>
      </c>
      <c r="B60" s="30" t="s">
        <v>67</v>
      </c>
    </row>
    <row r="61" spans="1:2" x14ac:dyDescent="0.25">
      <c r="A61" s="57">
        <v>41</v>
      </c>
      <c r="B61" s="30" t="s">
        <v>72</v>
      </c>
    </row>
    <row r="62" spans="1:2" x14ac:dyDescent="0.25">
      <c r="A62" s="57">
        <v>42</v>
      </c>
      <c r="B62" s="30" t="s">
        <v>82</v>
      </c>
    </row>
    <row r="63" spans="1:2" x14ac:dyDescent="0.25">
      <c r="A63" s="57">
        <v>43</v>
      </c>
      <c r="B63" s="30" t="s">
        <v>57</v>
      </c>
    </row>
    <row r="64" spans="1:2" x14ac:dyDescent="0.25">
      <c r="A64" s="57">
        <v>44</v>
      </c>
      <c r="B64" s="30" t="s">
        <v>58</v>
      </c>
    </row>
  </sheetData>
  <hyperlinks>
    <hyperlink ref="B19" r:id="rId1" display="http://www.krskstate.ru/msu/terdel/0/doc/51"/>
    <hyperlink ref="B13" r:id="rId2" display="http://www.krskstate.ru/msu/terdel/0/doc/8"/>
    <hyperlink ref="B16" r:id="rId3" display="http://www.krskstate.ru/msu/terdel/0/doc/4"/>
    <hyperlink ref="B8" r:id="rId4" display="http://www.krskstate.ru/msu/terdel/0/doc/22"/>
    <hyperlink ref="B9" r:id="rId5" display="http://www.krskstate.ru/msu/terdel/0/doc/7"/>
    <hyperlink ref="B6" r:id="rId6" display="http://www.krskstate.ru/msu/terdel/0/doc/6"/>
    <hyperlink ref="B3" r:id="rId7" display="http://www.krskstate.ru/msu/terdel/0/doc/2"/>
    <hyperlink ref="B5" r:id="rId8" display="http://www.krskstate.ru/msu/terdel/0/doc/52"/>
    <hyperlink ref="B11" r:id="rId9" display="http://www.krskstate.ru/msu/terdel/0/doc/42"/>
    <hyperlink ref="B10" r:id="rId10" display="http://www.krskstate.ru/msu/terdel/0/doc/50"/>
    <hyperlink ref="B4" r:id="rId11" display="http://www.krskstate.ru/msu/terdel/0/doc/11"/>
    <hyperlink ref="B14" r:id="rId12" display="http://www.krskstate.ru/msu/terdel/0/doc/5"/>
    <hyperlink ref="B15" r:id="rId13" display="http://www.krskstate.ru/msu/terdel/0/doc/53"/>
    <hyperlink ref="B12" r:id="rId14" display="http://www.krskstate.ru/msu/terdel/0/doc/63"/>
    <hyperlink ref="B7" r:id="rId15" display="http://www.krskstate.ru/msu/terdel/0/doc/64"/>
    <hyperlink ref="B18" r:id="rId16" display="http://www.krskstate.ru/msu/terdel/0/doc/62"/>
    <hyperlink ref="B17" r:id="rId17" display="http://www.krskstate.ru/msu/terdel/0/doc/61"/>
    <hyperlink ref="B21" r:id="rId18" display="http://www.krskstate.ru/msu/terdel/0/doc/12"/>
    <hyperlink ref="B43" r:id="rId19" display="http://www.krskstate.ru/msu/terdel/0/doc/60"/>
    <hyperlink ref="B44" r:id="rId20" display="http://www.krskstate.ru/msu/terdel/0/doc/25"/>
    <hyperlink ref="B37" r:id="rId21" display="http://www.krskstate.ru/msu/terdel/0/doc/34"/>
    <hyperlink ref="B47" r:id="rId22" display="http://www.krskstate.ru/msu/terdel/0/doc/17"/>
    <hyperlink ref="B53" r:id="rId23" display="http://www.krskstate.ru/msu/terdel/0/doc/15"/>
    <hyperlink ref="B59" r:id="rId24" display="http://www.krskstate.ru/msu/terdel/0/doc/44"/>
    <hyperlink ref="B49" r:id="rId25" display="http://www.krskstate.ru/msu/terdel/0/doc/16"/>
    <hyperlink ref="B51" r:id="rId26" display="http://www.krskstate.ru/msu/terdel/0/doc/9"/>
    <hyperlink ref="B38" r:id="rId27" display="http://www.krskstate.ru/msu/terdel/0/doc/20"/>
    <hyperlink ref="B42" r:id="rId28" display="http://www.krskstate.ru/msu/terdel/0/doc/56"/>
    <hyperlink ref="B39" r:id="rId29" display="http://www.krskstate.ru/msu/terdel/0/doc/55"/>
    <hyperlink ref="B63" r:id="rId30" display="http://www.krskstate.ru/msu/terdel/0/doc/24"/>
    <hyperlink ref="B64" r:id="rId31" display="http://www.krskstate.ru/msu/terdel/0/doc/36"/>
    <hyperlink ref="B36" r:id="rId32" display="http://www.krskstate.ru/msu/terdel/0/doc/18"/>
    <hyperlink ref="B48" r:id="rId33" display="http://www.krskstate.ru/msu/terdel/0/doc/40"/>
    <hyperlink ref="B46" r:id="rId34" display="http://www.krskstate.ru/msu/terdel/0/doc/29"/>
    <hyperlink ref="B25" r:id="rId35" display="http://www.krskstate.ru/msu/terdel/0/doc/30"/>
    <hyperlink ref="B50" r:id="rId36" display="http://www.krskstate.ru/msu/terdel/0/doc/45"/>
    <hyperlink ref="B22" r:id="rId37" display="http://www.krskstate.ru/msu/terdel/0/doc/46"/>
    <hyperlink ref="B41" r:id="rId38" display="http://www.krskstate.ru/msu/terdel/0/doc/28"/>
    <hyperlink ref="B30" r:id="rId39" display="http://www.krskstate.ru/msu/terdel/0/doc/37"/>
    <hyperlink ref="B60" r:id="rId40" display="http://www.krskstate.ru/msu/terdel/0/doc/27"/>
    <hyperlink ref="B55" r:id="rId41" display="http://www.krskstate.ru/msu/terdel/0/doc/13"/>
    <hyperlink ref="B29" r:id="rId42" display="http://www.krskstate.ru/msu/terdel/0/doc/33"/>
    <hyperlink ref="B33" r:id="rId43" display="http://www.krskstate.ru/msu/terdel/0/doc/47"/>
    <hyperlink ref="B61" r:id="rId44" display="http://www.krskstate.ru/msu/terdel/0/doc/10"/>
    <hyperlink ref="B34" r:id="rId45" display="http://www.krskstate.ru/msu/terdel/0/doc/23"/>
    <hyperlink ref="B45" r:id="rId46" display="http://www.krskstate.ru/msu/terdel/0/doc/41"/>
    <hyperlink ref="B52" r:id="rId47" display="http://www.krskstate.ru/msu/terdel/0/doc/19"/>
    <hyperlink ref="B27" r:id="rId48" display="http://www.krskstate.ru/msu/terdel/0/doc/32"/>
    <hyperlink ref="B26" r:id="rId49" display="http://www.krskstate.ru/msu/terdel/0/doc/26"/>
    <hyperlink ref="B54" r:id="rId50" display="http://www.krskstate.ru/msu/terdel/0/doc/31"/>
    <hyperlink ref="B31" r:id="rId51" display="http://www.krskstate.ru/msu/terdel/0/doc/38"/>
    <hyperlink ref="B40" r:id="rId52" display="http://www.krskstate.ru/msu/terdel/0/doc/58"/>
    <hyperlink ref="B32" r:id="rId53" display="http://www.krskstate.ru/msu/terdel/0/doc/48"/>
    <hyperlink ref="B62" r:id="rId54" display="http://www.krskstate.ru/msu/terdel/0/doc/21"/>
    <hyperlink ref="B56" r:id="rId55" display="http://www.krskstate.ru/msu/terdel/0/doc/49"/>
    <hyperlink ref="B24" r:id="rId56" display="http://www.krskstate.ru/msu/terdel/0/doc/35"/>
    <hyperlink ref="B23" r:id="rId57" display="http://www.krskstate.ru/msu/terdel/0/doc/39"/>
    <hyperlink ref="B57" r:id="rId58" display="http://www.krskstate.ru/msu/terdel/0/doc/57"/>
    <hyperlink ref="B35" r:id="rId59" display="http://www.krskstate.ru/msu/terdel/0/doc/14"/>
    <hyperlink ref="B58" r:id="rId60" display="http://www.krskstate.ru/msu/terdel/0/doc/59"/>
    <hyperlink ref="B28" r:id="rId61" display="http://www.krskstate.ru/msu/terdel/0/doc/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Итоговый вариант</vt:lpstr>
      <vt:lpstr>Доля участников РДШ</vt:lpstr>
      <vt:lpstr>Конкурсы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2020-01-17T03:40:50Z</dcterms:modified>
</cp:coreProperties>
</file>